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30"/>
  </bookViews>
  <sheets>
    <sheet name="FROTA_COMPLETA" sheetId="1" r:id="rId1"/>
    <sheet name="VEICULOS POR SET-ATUALIZADA" sheetId="2" r:id="rId2"/>
    <sheet name="INFORMAÇÕES D VEÍCULOS CONDUTOR" sheetId="3" r:id="rId3"/>
    <sheet name="GLOSAS E ABATIMENTOS" sheetId="4" r:id="rId4"/>
  </sheets>
  <externalReferences>
    <externalReference r:id="rId5"/>
  </externalReferences>
  <definedNames>
    <definedName name="_xlnm._FilterDatabase" localSheetId="0" hidden="1">FROTA_COMPLETA!$A$108:$M$108</definedName>
  </definedNames>
  <calcPr calcId="144525"/>
</workbook>
</file>

<file path=xl/comments1.xml><?xml version="1.0" encoding="utf-8"?>
<comments xmlns="http://schemas.openxmlformats.org/spreadsheetml/2006/main">
  <authors>
    <author/>
    <author>Usuario</author>
    <author>usuário</author>
    <author>Usuário</author>
    <author>USUÁRIO</author>
  </authors>
  <commentList>
    <comment ref="C4" authorId="0">
      <text>
        <r>
          <rPr>
            <sz val="11"/>
            <color rgb="FF000000"/>
            <rFont val="Calibri"/>
            <charset val="1"/>
          </rPr>
          <t>USUÁRIO:Veículo Substituindo: Sandero QOR-2330
Cedido pela AGRESTE SANEAMENTO</t>
        </r>
      </text>
    </comment>
    <comment ref="D4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SUBSTITUINDO SANDERO de placa QQW-0450 no dia 06/07/2020
</t>
        </r>
      </text>
    </comment>
    <comment ref="H4" authorId="0">
      <text>
        <r>
          <rPr>
            <sz val="11"/>
            <color rgb="FF000000"/>
            <rFont val="Calibri"/>
            <charset val="1"/>
          </rPr>
          <t>Responsável pelo Setor</t>
        </r>
      </text>
    </comment>
    <comment ref="K4" authorId="0">
      <text>
        <r>
          <rPr>
            <sz val="11"/>
            <color rgb="FF000000"/>
            <rFont val="Calibri"/>
            <charset val="1"/>
          </rPr>
          <t>USUÁRIO:Saída do veículo anterior: 8/5/19</t>
        </r>
      </text>
    </comment>
    <comment ref="C7" authorId="2">
      <text>
        <r>
          <rPr>
            <b/>
            <sz val="9"/>
            <rFont val="Segoe UI"/>
            <charset val="134"/>
          </rPr>
          <t>usuário:</t>
        </r>
        <r>
          <rPr>
            <sz val="9"/>
            <rFont val="Segoe UI"/>
            <charset val="134"/>
          </rPr>
          <t xml:space="preserve">
MOTO CARGO</t>
        </r>
      </text>
    </comment>
    <comment ref="D12" authorId="0">
      <text>
        <r>
          <rPr>
            <sz val="11"/>
            <color rgb="FF000000"/>
            <rFont val="Calibri"/>
            <charset val="1"/>
          </rPr>
          <t>USUÁRIO:S10 - QLI-4392</t>
        </r>
      </text>
    </comment>
    <comment ref="C13" authorId="0">
      <text>
        <r>
          <rPr>
            <sz val="11"/>
            <color rgb="FF000000"/>
            <rFont val="Calibri"/>
            <charset val="1"/>
          </rPr>
          <t>USUÁRIO:GOL QLI-5441</t>
        </r>
      </text>
    </comment>
    <comment ref="D15" authorId="0">
      <text>
        <r>
          <rPr>
            <sz val="11"/>
            <color rgb="FF000000"/>
            <rFont val="Calibri"/>
            <charset val="1"/>
          </rPr>
          <t>VEÍCULO SUBSTITUINDO GOL QLI-5561, EM 21.03.2019</t>
        </r>
      </text>
    </comment>
    <comment ref="C16" authorId="0">
      <text>
        <r>
          <rPr>
            <sz val="11"/>
            <color rgb="FF000000"/>
            <rFont val="Calibri"/>
            <charset val="1"/>
          </rPr>
          <t>USUÁRIO:Substituindo o veículo S10 QLI-4382</t>
        </r>
      </text>
    </comment>
    <comment ref="C17" authorId="0">
      <text>
        <r>
          <rPr>
            <sz val="11"/>
            <color rgb="FF000000"/>
            <rFont val="Calibri"/>
            <charset val="1"/>
          </rPr>
          <t>USUÁRIO:SANDERO QLK-4721</t>
        </r>
      </text>
    </comment>
    <comment ref="C18" authorId="0">
      <text>
        <r>
          <rPr>
            <sz val="11"/>
            <color rgb="FF000000"/>
            <rFont val="Calibri"/>
            <charset val="1"/>
          </rPr>
          <t>USUÁRIO:SANDERO QLK-4741</t>
        </r>
      </text>
    </comment>
    <comment ref="C19" authorId="0">
      <text>
        <r>
          <rPr>
            <sz val="11"/>
            <color rgb="FF000000"/>
            <rFont val="Calibri"/>
            <charset val="1"/>
          </rPr>
          <t>USUÁRIO:SAVEIRO QLK-0562</t>
        </r>
      </text>
    </comment>
    <comment ref="C20" authorId="0">
      <text>
        <r>
          <rPr>
            <sz val="11"/>
            <color rgb="FF000000"/>
            <rFont val="Calibri"/>
            <charset val="1"/>
          </rPr>
          <t>VEICULO TROCADO EM 17.07.2018, SAINDO SAVEIRO PLACA QLK0572 ENTRANDO UMA OROCH PLACA QLH0395.</t>
        </r>
      </text>
    </comment>
    <comment ref="D20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Substituiu OROCH QLH-0395 no dia 01/02/2021</t>
        </r>
      </text>
    </comment>
    <comment ref="D21" authorId="0">
      <text>
        <r>
          <rPr>
            <sz val="11"/>
            <color rgb="FF000000"/>
            <rFont val="Calibri"/>
            <charset val="1"/>
          </rPr>
          <t>VEICULO SUBSTITUINDO QLL-3702
DATA:11/11/2019. SAVEIRO DE PLACA (QWG-6510), FOI SUBSTITUIDA PELA OROCH DE PLACA (SAA3H68), NO DIA 03/12/2021.</t>
        </r>
      </text>
    </comment>
    <comment ref="D23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FAZENDO TROCA COM OROCH QLM-5277 no dia 05/02/2021 da locadora AMERICA</t>
        </r>
      </text>
    </comment>
    <comment ref="E23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VEICULO ENTROU NA FROTA DA GEDOP NO DIA 05/02/2021. VINDO DA UNBL.
S10-QLL-5015 FOI PARA UNLE EM 13/05/2020.FAZENDO UMA PERMUTA COM A OROCH QLM-5277.</t>
        </r>
      </text>
    </comment>
    <comment ref="E24" authorId="3">
      <text>
        <r>
          <rPr>
            <b/>
            <sz val="9"/>
            <rFont val="Segoe UI"/>
            <charset val="134"/>
          </rPr>
          <t>Veículo era da UNFA</t>
        </r>
      </text>
    </comment>
    <comment ref="D26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SUBSTITUINDO AMAROK ORE-9853 que pertencia locadora SÃO SEBASTIAO no dia 05/08.
</t>
        </r>
      </text>
    </comment>
    <comment ref="E26" authorId="3">
      <text>
        <r>
          <rPr>
            <b/>
            <sz val="9"/>
            <rFont val="Segoe UI"/>
            <charset val="134"/>
          </rPr>
          <t>Veículo era da SUPMAM</t>
        </r>
      </text>
    </comment>
    <comment ref="E27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VEICULO PERTENCE A UNLE. Começou no dia 18/06/2020
</t>
        </r>
      </text>
    </comment>
    <comment ref="D28" authorId="0">
      <text>
        <r>
          <rPr>
            <sz val="11"/>
            <color rgb="FF000000"/>
            <rFont val="Calibri"/>
            <charset val="1"/>
          </rPr>
          <t>Veículo Substituido GOL ORM-0963</t>
        </r>
      </text>
    </comment>
    <comment ref="C33" authorId="0">
      <text>
        <r>
          <rPr>
            <sz val="11"/>
            <color rgb="FF000000"/>
            <rFont val="Calibri"/>
            <charset val="1"/>
          </rPr>
          <t>VEICULO TROCADO EM 31.07.2018. SAIU PALIO QLD3901. O MESMO APRESENTAVA AVARIAS NAS LATERAIS</t>
        </r>
      </text>
    </comment>
    <comment ref="D33" authorId="4">
      <text>
        <r>
          <rPr>
            <b/>
            <sz val="9"/>
            <rFont val="Tahoma"/>
            <charset val="134"/>
          </rPr>
          <t>USUÁRIO:</t>
        </r>
        <r>
          <rPr>
            <sz val="9"/>
            <rFont val="Tahoma"/>
            <charset val="134"/>
          </rPr>
          <t xml:space="preserve">
VEÍCULO PERTENCEU A FROTA DA GESUP ATÉ  AS 10:00H DO DIA 13/04/2020.</t>
        </r>
      </text>
    </comment>
    <comment ref="E33" authorId="3">
      <text>
        <r>
          <rPr>
            <b/>
            <sz val="9"/>
            <rFont val="Segoe UI"/>
            <charset val="134"/>
          </rPr>
          <t>Veículo pertencia a SURHU
Veículo fazia parte da UNJA</t>
        </r>
      </text>
    </comment>
    <comment ref="E34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VEICULO FAZENDO PERMUTA NO DIA 13/04 VINDO DA UNBB.</t>
        </r>
      </text>
    </comment>
    <comment ref="C37" authorId="0">
      <text>
        <r>
          <rPr>
            <sz val="11"/>
            <color rgb="FF000000"/>
            <rFont val="Calibri"/>
            <charset val="1"/>
          </rPr>
          <t>ACRESCENTADO À FROTA EM 03.04.2019 SUBSTITUIU SAVEIRO QLJ-1581</t>
        </r>
      </text>
    </comment>
    <comment ref="E37" authorId="3">
      <text>
        <r>
          <rPr>
            <b/>
            <sz val="9"/>
            <rFont val="Segoe UI"/>
            <charset val="134"/>
          </rPr>
          <t>Veículos lotados anteriomente na UNBB</t>
        </r>
      </text>
    </comment>
    <comment ref="K37" authorId="0">
      <text>
        <r>
          <rPr>
            <sz val="11"/>
            <color rgb="FF000000"/>
            <rFont val="Calibri"/>
            <charset val="1"/>
          </rPr>
          <t>Inserido na unidade em 3/4/2019</t>
        </r>
      </text>
    </comment>
    <comment ref="D38" authorId="0">
      <text>
        <r>
          <rPr>
            <sz val="11"/>
            <color rgb="FF000000"/>
            <rFont val="Calibri"/>
            <charset val="1"/>
          </rPr>
          <t>Veículo substituido GOL – QLJ-6771 saída em 23/07/19</t>
        </r>
      </text>
    </comment>
    <comment ref="C40" authorId="0">
      <text>
        <r>
          <rPr>
            <sz val="11"/>
            <color rgb="FF000000"/>
            <rFont val="Calibri"/>
            <charset val="1"/>
          </rPr>
          <t>VEICULO TROCADO EM 18.07.2018. SAINDO O PALIO QLD3659 ENVOLVIDO EM SINISTRO NA CIDADE DE RIO LARGO EM 06.07.2018. LOCADORA ENTREGOU O PALIO ORK1137 EM SUBSTITUIÇÃO AO SINISTRADO, SENDO ESTE DEVOLVIDO AM 18.07.2018</t>
        </r>
      </text>
    </comment>
    <comment ref="D40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GOL PERTENCIA A UNLE fazendo permuta no dia 30/07/2021</t>
        </r>
      </text>
    </comment>
    <comment ref="C41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</t>
        </r>
      </text>
    </comment>
    <comment ref="D41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veiculo entrando na FROTA da UNLE no dia 20/10 vindo da GEOBS.</t>
        </r>
      </text>
    </comment>
    <comment ref="C47" authorId="0">
      <text>
        <r>
          <rPr>
            <sz val="11"/>
            <color rgb="FF000000"/>
            <rFont val="Calibri"/>
            <charset val="1"/>
          </rPr>
          <t>Veículo anterior: Oroch – ORL-8453</t>
        </r>
      </text>
    </comment>
    <comment ref="D47" authorId="3">
      <text>
        <r>
          <rPr>
            <b/>
            <sz val="9"/>
            <rFont val="Segoe UI"/>
            <charset val="134"/>
          </rPr>
          <t xml:space="preserve">Veículo lotado anteriomente na UNFA
</t>
        </r>
      </text>
    </comment>
    <comment ref="H47" authorId="3">
      <text>
        <r>
          <rPr>
            <b/>
            <sz val="9"/>
            <rFont val="Segoe UI"/>
            <charset val="134"/>
          </rPr>
          <t>Veículo conduzido anteriormente por ABERDÃO LÁU até o dia 01/07/2021.
GERSON DE OLIVEIRA antes do dia 01/07/2021 conduzia o veículo OROCH de placa ORL-9724.</t>
        </r>
      </text>
    </comment>
    <comment ref="C48" authorId="0">
      <text>
        <r>
          <rPr>
            <sz val="11"/>
            <color rgb="FF000000"/>
            <rFont val="Calibri"/>
            <charset val="1"/>
          </rPr>
          <t>VEÍCULO SUBSTITUÍNDO SANDERO QLF-4879, EM 23.01.2019
VINDO DA SPORTCAR. ANTES PERTENCENDO À UNJA.</t>
        </r>
      </text>
    </comment>
    <comment ref="D48" authorId="3">
      <text>
        <r>
          <rPr>
            <b/>
            <sz val="9"/>
            <rFont val="Segoe UI"/>
            <charset val="134"/>
          </rPr>
          <t>Veículo lotado anteriormente na UNFA
SUBSTITUIU O GOL ORM-5752 NO DIA 13/10/21.</t>
        </r>
      </text>
    </comment>
    <comment ref="H48" authorId="3">
      <text>
        <r>
          <rPr>
            <b/>
            <sz val="9"/>
            <rFont val="Segoe UI"/>
            <charset val="134"/>
          </rPr>
          <t>Motorista FRANCISCO E.M DA SILVA conduzia até o dia 16/07/2021 o veículo SPIN de placa QLM-9877</t>
        </r>
      </text>
    </comment>
    <comment ref="C49" authorId="0">
      <text>
        <r>
          <rPr>
            <sz val="11"/>
            <color rgb="FF000000"/>
            <rFont val="Calibri"/>
            <charset val="1"/>
          </rPr>
          <t>VEICULO SUBSTITUINDO SANDERO QLH-4120, EM 12.02.2019</t>
        </r>
      </text>
    </comment>
    <comment ref="C50" authorId="0">
      <text>
        <r>
          <rPr>
            <sz val="11"/>
            <color rgb="FF000000"/>
            <rFont val="Calibri"/>
            <charset val="1"/>
          </rPr>
          <t>VEÍCULO SUBSTITUÍNDO SANDERO QLF-4849, EM 23.01.2019
VINDO DA SPORTCAR.</t>
        </r>
      </text>
    </comment>
    <comment ref="D50" authorId="0">
      <text>
        <r>
          <rPr>
            <sz val="11"/>
            <color rgb="FF000000"/>
            <rFont val="Calibri"/>
            <charset val="1"/>
          </rPr>
          <t>USUÁRIO:Veículo temporiamente na frota</t>
        </r>
      </text>
    </comment>
    <comment ref="E50" authorId="3">
      <text>
        <r>
          <rPr>
            <b/>
            <sz val="9"/>
            <rFont val="Segoe UI"/>
            <charset val="134"/>
          </rPr>
          <t>Veículo lotado anteriormente na UNBB</t>
        </r>
      </text>
    </comment>
    <comment ref="C51" authorId="0">
      <text>
        <r>
          <rPr>
            <sz val="11"/>
            <color rgb="FF000000"/>
            <rFont val="Calibri"/>
            <charset val="1"/>
          </rPr>
          <t>VEICULO ANTIGO KOMBI OHJ4547 TROCADA 12.06.2018</t>
        </r>
      </text>
    </comment>
    <comment ref="E51" authorId="3">
      <text>
        <r>
          <rPr>
            <b/>
            <sz val="9"/>
            <rFont val="Segoe UI"/>
            <charset val="134"/>
          </rPr>
          <t>Veículo lotado anteriormente na UNFA</t>
        </r>
      </text>
    </comment>
    <comment ref="E52" authorId="3">
      <text>
        <r>
          <rPr>
            <b/>
            <sz val="9"/>
            <rFont val="Segoe UI"/>
            <charset val="134"/>
          </rPr>
          <t>Veículo lotado anteriormente na UNFA</t>
        </r>
      </text>
    </comment>
    <comment ref="H52" authorId="0">
      <text>
        <r>
          <rPr>
            <sz val="11"/>
            <color rgb="FF000000"/>
            <rFont val="Calibri"/>
            <charset val="1"/>
          </rPr>
          <t>O REFERIDO MOTORISTA ESTARÁ DE FÉRIAS NO PERÍODO DE 11.03 À 20.03; ESTANDO EM SEU LUGAR CÍCERO CHAVES DE ASSIS</t>
        </r>
      </text>
    </comment>
    <comment ref="C53" authorId="0">
      <text>
        <r>
          <rPr>
            <sz val="11"/>
            <color rgb="FF000000"/>
            <rFont val="Calibri"/>
            <charset val="1"/>
          </rPr>
          <t>SUBSTITUINDO OROCH QLI-5931
10.01.2019</t>
        </r>
      </text>
    </comment>
    <comment ref="E53" authorId="3">
      <text>
        <r>
          <rPr>
            <b/>
            <sz val="9"/>
            <rFont val="Segoe UI"/>
            <charset val="134"/>
          </rPr>
          <t>Veículo lotado anteriormente na UNFA</t>
        </r>
      </text>
    </comment>
    <comment ref="C54" authorId="0">
      <text>
        <r>
          <rPr>
            <sz val="11"/>
            <color rgb="FF000000"/>
            <rFont val="Calibri"/>
            <charset val="1"/>
          </rPr>
          <t>SUBSTITUINDO O VEÍCULO OROCH QLF-8719</t>
        </r>
      </text>
    </comment>
    <comment ref="E54" authorId="3">
      <text>
        <r>
          <rPr>
            <b/>
            <sz val="9"/>
            <rFont val="Segoe UI"/>
            <charset val="134"/>
          </rPr>
          <t>Veículo lotado anteriormente na UNJA</t>
        </r>
      </text>
    </comment>
    <comment ref="C55" authorId="0">
      <text>
        <r>
          <rPr>
            <sz val="11"/>
            <color rgb="FF000000"/>
            <rFont val="Calibri"/>
            <charset val="1"/>
          </rPr>
          <t>VEICULO ERA FATURADO PELA SPORT CAR ATÉ 13.11.2018, ENTRANDO NA BRASCAR A PARTIR DESTA DATA. SANDERO QLE 4589 SUBSTITUIDO PELO GOL QLL 9578.</t>
        </r>
      </text>
    </comment>
    <comment ref="D55" authorId="0">
      <text>
        <r>
          <rPr>
            <sz val="11"/>
            <color rgb="FF000000"/>
            <rFont val="Calibri"/>
            <charset val="1"/>
          </rPr>
          <t>ALAVANCAR</t>
        </r>
      </text>
    </comment>
    <comment ref="C56" authorId="0">
      <text>
        <r>
          <rPr>
            <sz val="11"/>
            <color rgb="FF000000"/>
            <rFont val="Calibri"/>
            <charset val="1"/>
          </rPr>
          <t>VÉICULO SUBSTITUÍNDO SANDERO QLF-4839, EM 23.01.2019
VINDO DA SPORTCAR.</t>
        </r>
      </text>
    </comment>
    <comment ref="E56" authorId="3">
      <text>
        <r>
          <rPr>
            <b/>
            <sz val="9"/>
            <rFont val="Segoe UI"/>
            <charset val="134"/>
          </rPr>
          <t>Veículo lotado anteriormente na UNJA</t>
        </r>
      </text>
    </comment>
    <comment ref="E57" authorId="3">
      <text>
        <r>
          <rPr>
            <b/>
            <sz val="9"/>
            <rFont val="Segoe UI"/>
            <charset val="134"/>
          </rPr>
          <t>Veículo lotado anteriormente na UNJA</t>
        </r>
      </text>
    </comment>
    <comment ref="C58" authorId="0">
      <text>
        <r>
          <rPr>
            <sz val="11"/>
            <color rgb="FF000000"/>
            <rFont val="Calibri"/>
            <charset val="1"/>
          </rPr>
          <t>VEICULO ERA FATURADO PELA SPORT CAR ATÉ 14.11.2018, ENTRANDO NA BRASCAR A PARTIR DESTA DATA. SANDERO QLE 4599 SUBSTITUIDO PELO GOL QLL 9538</t>
        </r>
      </text>
    </comment>
    <comment ref="D58" authorId="0">
      <text>
        <r>
          <rPr>
            <sz val="11"/>
            <color rgb="FF000000"/>
            <rFont val="Calibri"/>
            <charset val="1"/>
          </rPr>
          <t>ALAVANCAR</t>
        </r>
      </text>
    </comment>
    <comment ref="D64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Veiculo Substituindo: S10 QLH-7390 no dia 05/03</t>
        </r>
      </text>
    </comment>
    <comment ref="D65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Veiculo Substituindo: L200 ORH-2833 no dia 03/03.</t>
        </r>
      </text>
    </comment>
    <comment ref="C66" authorId="0">
      <text>
        <r>
          <rPr>
            <sz val="11"/>
            <color rgb="FF000000"/>
            <rFont val="Calibri"/>
            <charset val="1"/>
          </rPr>
          <t>VEÍCULO SUBSTITUINDO GOL QLD-1260, EM 21.02.2019</t>
        </r>
      </text>
    </comment>
    <comment ref="D66" authorId="0">
      <text>
        <r>
          <rPr>
            <sz val="11"/>
            <color rgb="FF000000"/>
            <rFont val="Calibri"/>
            <charset val="1"/>
          </rPr>
          <t>LICENCIAMENTO 2018 ENTRGUE EM 05.07.2018</t>
        </r>
      </text>
    </comment>
    <comment ref="C68" authorId="0">
      <text>
        <r>
          <rPr>
            <sz val="11"/>
            <color rgb="FF000000"/>
            <rFont val="Calibri"/>
            <charset val="1"/>
          </rPr>
          <t>VEÍCULO SUBSTITUINDO GOL QLD-1340, EM 20.02.2019</t>
        </r>
      </text>
    </comment>
    <comment ref="D68" authorId="0">
      <text>
        <r>
          <rPr>
            <sz val="11"/>
            <color rgb="FF000000"/>
            <rFont val="Calibri"/>
            <charset val="1"/>
          </rPr>
          <t>LICENCIAMENTO 2018 ENTREGUE EM 05.07.2018</t>
        </r>
      </text>
    </comment>
    <comment ref="C70" authorId="0">
      <text>
        <r>
          <rPr>
            <sz val="11"/>
            <color rgb="FF000000"/>
            <rFont val="Calibri"/>
            <charset val="1"/>
          </rPr>
          <t>VEÍCULO SUBSTITUINDO PALIO QLE-0992, EM 20.02.2019</t>
        </r>
      </text>
    </comment>
    <comment ref="C71" authorId="0">
      <text>
        <r>
          <rPr>
            <sz val="11"/>
            <color rgb="FF000000"/>
            <rFont val="Calibri"/>
            <charset val="1"/>
          </rPr>
          <t>VEÍCULO SUBSTITUINDO GOL QLD-1080, EM 21.02.2019</t>
        </r>
      </text>
    </comment>
    <comment ref="D71" authorId="0">
      <text>
        <r>
          <rPr>
            <sz val="11"/>
            <color rgb="FF000000"/>
            <rFont val="Calibri"/>
            <charset val="1"/>
          </rPr>
          <t>LICENCIAMENTO 2018 ENTREGUE EM 05.07.2018</t>
        </r>
      </text>
    </comment>
    <comment ref="C72" authorId="0">
      <text>
        <r>
          <rPr>
            <sz val="11"/>
            <color rgb="FF000000"/>
            <rFont val="Calibri"/>
            <charset val="1"/>
          </rPr>
          <t>KOMBI NMI-4983 SUBSTITUIDO PELO OROCH QLG-7254 ANO 2018/2019</t>
        </r>
      </text>
    </comment>
    <comment ref="C73" authorId="0">
      <text>
        <r>
          <rPr>
            <sz val="11"/>
            <color rgb="FF000000"/>
            <rFont val="Calibri"/>
            <charset val="1"/>
          </rPr>
          <t>KOMBI NMI-4993 SUBSTITUIDO PELA OROCH QLG-7244 ANO 2018/2019</t>
        </r>
      </text>
    </comment>
    <comment ref="C74" authorId="0">
      <text>
        <r>
          <rPr>
            <sz val="11"/>
            <color rgb="FF000000"/>
            <rFont val="Calibri"/>
            <charset val="1"/>
          </rPr>
          <t>VEÍCULO SUBSTITUINDO STRADA QLC-7174, EM 28.03.2019</t>
        </r>
      </text>
    </comment>
    <comment ref="C75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SUBSTITUINDO VEICULO S10 QLK-3411 no dia 25/03.</t>
        </r>
      </text>
    </comment>
    <comment ref="E75" authorId="3">
      <text>
        <r>
          <rPr>
            <b/>
            <sz val="9"/>
            <rFont val="Segoe UI"/>
            <charset val="134"/>
          </rPr>
          <t>Veículo lotado anteriormente na UNBB</t>
        </r>
      </text>
    </comment>
    <comment ref="C84" authorId="0">
      <text>
        <r>
          <rPr>
            <sz val="11"/>
            <color rgb="FF000000"/>
            <rFont val="Calibri"/>
            <charset val="1"/>
          </rPr>
          <t>Veículo anterior: GOL – QLF-2044</t>
        </r>
      </text>
    </comment>
    <comment ref="E84" authorId="0">
      <text>
        <r>
          <rPr>
            <sz val="11"/>
            <color rgb="FF000000"/>
            <rFont val="Calibri"/>
            <charset val="1"/>
          </rPr>
          <t>A permuta ocorreu saindo da GESEA – era utilizado pelo motorista Jose Maria Junior.
Saída em: 05/04/19
Veículo lotado anteriormente na UNJA</t>
        </r>
      </text>
    </comment>
    <comment ref="K84" authorId="0">
      <text>
        <r>
          <rPr>
            <sz val="11"/>
            <color rgb="FF000000"/>
            <rFont val="Calibri"/>
            <charset val="1"/>
          </rPr>
          <t>Recebimento anterior: 07/07/19</t>
        </r>
      </text>
    </comment>
    <comment ref="D85" authorId="0">
      <text>
        <r>
          <rPr>
            <sz val="11"/>
            <color rgb="FF000000"/>
            <rFont val="Calibri"/>
            <charset val="1"/>
          </rPr>
          <t>VEICULO SUBSTITUINDO GOL DE PLACA QLG-8367
VEIO PRA SUPTRAN NO DIA 04/02/2022 DA GECAM/SUMAQ</t>
        </r>
      </text>
    </comment>
    <comment ref="E85" authorId="0">
      <text>
        <r>
          <rPr>
            <sz val="11"/>
            <color rgb="FF000000"/>
            <rFont val="Calibri"/>
            <charset val="1"/>
          </rPr>
          <t>A permuta ocorreu saindo da UNJA/CCO – 
Saída em: 05/04/19
Transferido c/ Motorista para GECAM no dia 21.10.2019</t>
        </r>
      </text>
    </comment>
    <comment ref="H85" authorId="0">
      <text>
        <r>
          <rPr>
            <sz val="11"/>
            <color rgb="FF000000"/>
            <rFont val="Calibri"/>
            <charset val="1"/>
          </rPr>
          <t>Usuario:
Substituindo o motorista Aristeu (motorista da Casal) iniciando suas atividades no setor a partir do dia 21/10/19</t>
        </r>
      </text>
    </comment>
    <comment ref="D86" authorId="0">
      <text>
        <r>
          <rPr>
            <sz val="11"/>
            <color rgb="FF000000"/>
            <rFont val="Calibri"/>
            <charset val="1"/>
          </rPr>
          <t>VEÍCULO SUBSTITUINDO O GOL DE PLACA QLG-8377
07/11/2019</t>
        </r>
      </text>
    </comment>
    <comment ref="E86" authorId="3">
      <text>
        <r>
          <rPr>
            <b/>
            <sz val="9"/>
            <rFont val="Segoe UI"/>
            <charset val="134"/>
          </rPr>
          <t>Veículo lotado anteriormente na UNFA</t>
        </r>
      </text>
    </comment>
    <comment ref="C87" authorId="0">
      <text>
        <r>
          <rPr>
            <sz val="11"/>
            <color rgb="FF000000"/>
            <rFont val="Calibri"/>
            <charset val="1"/>
          </rPr>
          <t>Veículo anterior: Gol QLG-8347</t>
        </r>
      </text>
    </comment>
    <comment ref="K87" authorId="0">
      <text>
        <r>
          <rPr>
            <sz val="11"/>
            <color rgb="FF000000"/>
            <rFont val="Calibri"/>
            <charset val="1"/>
          </rPr>
          <t>Entrada do veículo anterior: 2/10/17</t>
        </r>
      </text>
    </comment>
    <comment ref="C88" authorId="0">
      <text>
        <r>
          <rPr>
            <sz val="11"/>
            <color rgb="FF000000"/>
            <rFont val="Calibri"/>
            <charset val="1"/>
          </rPr>
          <t>SAIU VEICULO PALIO QLB2914 EM 13.07.2018. VEICULO ESTAVA EM PODER DA LOCADORA PARA MANUTENÇÃO NO TANQUE DE COMBUSTIVEL QUE ESTAVA COM VAZAMENTO.</t>
        </r>
      </text>
    </comment>
    <comment ref="C89" authorId="0">
      <text>
        <r>
          <rPr>
            <sz val="11"/>
            <color rgb="FF000000"/>
            <rFont val="Calibri"/>
            <charset val="1"/>
          </rPr>
          <t>SAIU VEICULO PALIO QLA9025 EM 16.07.2018. VEICULO SEM AVARIAS.</t>
        </r>
      </text>
    </comment>
    <comment ref="H89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Substituindo MARCIO JOSE SILVA DOS SANTOS</t>
        </r>
      </text>
    </comment>
    <comment ref="C94" authorId="2">
      <text>
        <r>
          <rPr>
            <b/>
            <sz val="9"/>
            <rFont val="Segoe UI"/>
            <charset val="134"/>
          </rPr>
          <t>usuário:</t>
        </r>
        <r>
          <rPr>
            <sz val="9"/>
            <rFont val="Segoe UI"/>
            <charset val="134"/>
          </rPr>
          <t xml:space="preserve">
CAMINHÃO MUNK</t>
        </r>
      </text>
    </comment>
    <comment ref="E94" authorId="3">
      <text>
        <r>
          <rPr>
            <b/>
            <sz val="9"/>
            <rFont val="Segoe UI"/>
            <charset val="134"/>
          </rPr>
          <t>Veículo lotado anteriormente na SUPMAE</t>
        </r>
      </text>
    </comment>
    <comment ref="C95" authorId="0">
      <text>
        <r>
          <rPr>
            <sz val="11"/>
            <color rgb="FF000000"/>
            <rFont val="Calibri"/>
            <charset val="1"/>
          </rPr>
          <t>Veículo Substituido S10 – QLG-5739</t>
        </r>
      </text>
    </comment>
    <comment ref="E95" authorId="3">
      <text>
        <r>
          <rPr>
            <b/>
            <sz val="9"/>
            <rFont val="Segoe UI"/>
            <charset val="134"/>
          </rPr>
          <t>Veículo lotado anteriormente na UNJA</t>
        </r>
      </text>
    </comment>
    <comment ref="K95" authorId="0">
      <text>
        <r>
          <rPr>
            <sz val="11"/>
            <color rgb="FF000000"/>
            <rFont val="Calibri"/>
            <charset val="1"/>
          </rPr>
          <t>Veículo anterior: 
Data de Recebimento em: 7/12/16 – Saída em: 18/1219</t>
        </r>
      </text>
    </comment>
    <comment ref="C96" authorId="0">
      <text>
        <r>
          <rPr>
            <sz val="11"/>
            <color rgb="FF000000"/>
            <rFont val="Calibri"/>
            <charset val="1"/>
          </rPr>
          <t>VEICULO PALIO QLG0058 SUBSTITUIDO EM 14.11.2018 PELO GOL QLM4278</t>
        </r>
      </text>
    </comment>
    <comment ref="D96" authorId="1">
      <text>
        <r>
          <rPr>
            <b/>
            <sz val="9"/>
            <rFont val="Tahoma"/>
            <charset val="134"/>
          </rPr>
          <t>Usuario:
Substituiu GOL QLM-4278 no dia 10/02</t>
        </r>
      </text>
    </comment>
    <comment ref="C98" authorId="0">
      <text>
        <r>
          <rPr>
            <sz val="11"/>
            <color rgb="FF000000"/>
            <rFont val="Calibri"/>
            <charset val="1"/>
          </rPr>
          <t>VEICULO SUBSTITUIDO PALIO PLACA ORI-3023, SUBSTITUIDO EM 20.07.2018. O MESMO ERA  LOCADO PELA PB SERVIÇOS E A PARTIR DESTA DATA SERÁ LOCADO PELA EQUILIBRIO.</t>
        </r>
      </text>
    </comment>
    <comment ref="C100" authorId="0">
      <text>
        <r>
          <rPr>
            <sz val="11"/>
            <color rgb="FF000000"/>
            <rFont val="Calibri"/>
            <charset val="1"/>
          </rPr>
          <t>VEÍCULO ENTROU NA FROTA EM 01.02.2019  COM DURAÇÃO DE 6 MESES.</t>
        </r>
      </text>
    </comment>
    <comment ref="D100" authorId="0">
      <text>
        <r>
          <rPr>
            <sz val="11"/>
            <color rgb="FF000000"/>
            <rFont val="Calibri"/>
            <charset val="1"/>
          </rPr>
          <t>Veículo substituido Gol QLI-3561 em 23.07.19
VEIO DA GESMET PARA SUPTRAN NO DIA 04/02/2021.</t>
        </r>
      </text>
    </comment>
    <comment ref="D101" authorId="0">
      <text>
        <r>
          <rPr>
            <sz val="11"/>
            <color rgb="FF000000"/>
            <rFont val="Calibri"/>
            <charset val="1"/>
          </rPr>
          <t>Veículo substituido GOL QLF-2094</t>
        </r>
      </text>
    </comment>
    <comment ref="K101" authorId="0">
      <text>
        <r>
          <rPr>
            <sz val="11"/>
            <color rgb="FF000000"/>
            <rFont val="Calibri"/>
            <charset val="1"/>
          </rPr>
          <t>Recebimento do veículo anterior: 6/7/2017</t>
        </r>
      </text>
    </comment>
    <comment ref="D103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Substituindo QLI-6199 no dia 30/09 / SUBSTITUINDO AMAROK QLG-6866 no dia 02/09/2021 AS 13:40</t>
        </r>
      </text>
    </comment>
    <comment ref="E110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AMAROK (QWL-1689) SUBSTITUIU A S-10 (QLL-5015).
OROCH QLM-5277  FOI PARA GEDOP EM 13/05/2020.FAZENDO UMA PERMUTA COM A S10 QLL-5015.</t>
        </r>
      </text>
    </comment>
    <comment ref="C111" authorId="0">
      <text>
        <r>
          <rPr>
            <sz val="11"/>
            <color rgb="FF000000"/>
            <rFont val="Calibri"/>
            <charset val="1"/>
          </rPr>
          <t>Veículo substituido Amarok QLF-0411</t>
        </r>
      </text>
    </comment>
    <comment ref="E111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veiculo pertencia a SUPOMM.
</t>
        </r>
      </text>
    </comment>
    <comment ref="H111" authorId="2">
      <text>
        <r>
          <rPr>
            <b/>
            <sz val="9"/>
            <rFont val="Segoe UI"/>
            <charset val="134"/>
          </rPr>
          <t>usuário:</t>
        </r>
        <r>
          <rPr>
            <sz val="9"/>
            <rFont val="Segoe UI"/>
            <charset val="134"/>
          </rPr>
          <t xml:space="preserve">
iniciou suas atividades no setor no dia 14/10/2020. motorista anterior DIOGO LUCIO LIMA BARBOSA.
MANOEL FOI REMANEJADO P/ ESSE VEÍCULO 01/08/2022.
</t>
        </r>
      </text>
    </comment>
    <comment ref="C112" authorId="0">
      <text>
        <r>
          <rPr>
            <sz val="11"/>
            <color rgb="FF000000"/>
            <rFont val="Calibri"/>
            <charset val="1"/>
          </rPr>
          <t>Veiculo Substituido: Amarok 2021</t>
        </r>
      </text>
    </comment>
    <comment ref="E112" authorId="3">
      <text>
        <r>
          <rPr>
            <b/>
            <sz val="9"/>
            <rFont val="Segoe UI"/>
            <charset val="134"/>
          </rPr>
          <t>Veículo lotado anteriormente na SUPMAM</t>
        </r>
      </text>
    </comment>
    <comment ref="D113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Substituindo AMAROK QLF-2011 com Bastante problema no dia 23/06.</t>
        </r>
      </text>
    </comment>
    <comment ref="C114" authorId="0">
      <text>
        <r>
          <rPr>
            <sz val="11"/>
            <color rgb="FF000000"/>
            <rFont val="Calibri"/>
            <charset val="1"/>
          </rPr>
          <t>USUÁRIO:AMAROK ORE-9863</t>
        </r>
      </text>
    </comment>
    <comment ref="D114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SUBSTITUINDO AMAROK QLE-4944 no dia 03/08.</t>
        </r>
      </text>
    </comment>
    <comment ref="C116" authorId="0">
      <text>
        <r>
          <rPr>
            <sz val="11"/>
            <color rgb="FF000000"/>
            <rFont val="Calibri"/>
            <charset val="1"/>
          </rPr>
          <t>USUÁRIO:PALIO QLJ-5030</t>
        </r>
      </text>
    </comment>
    <comment ref="D116" authorId="2">
      <text>
        <r>
          <rPr>
            <b/>
            <sz val="9"/>
            <rFont val="Segoe UI"/>
            <charset val="134"/>
          </rPr>
          <t>usuário:</t>
        </r>
        <r>
          <rPr>
            <sz val="9"/>
            <rFont val="Segoe UI"/>
            <charset val="134"/>
          </rPr>
          <t xml:space="preserve">
SUBST O GOL QLH-8357 NO DIA 05/07/2022</t>
        </r>
      </text>
    </comment>
    <comment ref="C117" authorId="0">
      <text>
        <r>
          <rPr>
            <sz val="11"/>
            <color rgb="FF000000"/>
            <rFont val="Calibri"/>
            <charset val="1"/>
          </rPr>
          <t>USUÁRIO:PALIO QLJ-5030</t>
        </r>
      </text>
    </comment>
    <comment ref="D117" authorId="2">
      <text>
        <r>
          <rPr>
            <b/>
            <sz val="9"/>
            <rFont val="Segoe UI"/>
            <charset val="134"/>
          </rPr>
          <t>usuário:</t>
        </r>
        <r>
          <rPr>
            <sz val="9"/>
            <rFont val="Segoe UI"/>
            <charset val="134"/>
          </rPr>
          <t xml:space="preserve">
SUBST O GOL QTT-9219 NO DIA 12/07/2022</t>
        </r>
      </text>
    </comment>
    <comment ref="H118" authorId="2">
      <text>
        <r>
          <rPr>
            <b/>
            <sz val="9"/>
            <rFont val="Segoe UI"/>
            <charset val="134"/>
          </rPr>
          <t>usuário:</t>
        </r>
        <r>
          <rPr>
            <sz val="9"/>
            <rFont val="Segoe UI"/>
            <charset val="134"/>
          </rPr>
          <t xml:space="preserve">
Iniciou suas atividades no setor no dia 13/10/2020. motorista anterior MARCIO ROBERTO</t>
        </r>
      </text>
    </comment>
    <comment ref="C119" authorId="0">
      <text>
        <r>
          <rPr>
            <sz val="11"/>
            <color rgb="FF000000"/>
            <rFont val="Calibri"/>
            <charset val="1"/>
          </rPr>
          <t>USUÁRIO:GOL QLI-4182</t>
        </r>
      </text>
    </comment>
    <comment ref="D119" authorId="2">
      <text>
        <r>
          <rPr>
            <b/>
            <sz val="9"/>
            <rFont val="Segoe UI"/>
            <charset val="134"/>
          </rPr>
          <t>usuário:</t>
        </r>
        <r>
          <rPr>
            <sz val="9"/>
            <rFont val="Segoe UI"/>
            <charset val="134"/>
          </rPr>
          <t xml:space="preserve">
SUBSTITUIU O GOL QTT-8350 NO DIA 12/07/2022</t>
        </r>
      </text>
    </comment>
    <comment ref="D120" authorId="0">
      <text>
        <r>
          <rPr>
            <sz val="11"/>
            <color rgb="FF000000"/>
            <rFont val="Calibri"/>
            <charset val="1"/>
          </rPr>
          <t>VEÍCULO COM ERRO (RGD3C56) NA PLACA E SENDO ALTERADO P/ RGO3C56. O VEÍCULO ENTROU NA FROTA MÊS 07/2022 E SENDO ALTERADO NO DIA 05/10/22. POR ANDREYSSON.
VEICULO ENTROU NA FROTA EM 24.10.2018 SUBSTITUINDO O GOL QLE4542.
GOL RGD3C56 SUBST O GOL QTT-6629 NO DIA 14/07/2022.</t>
        </r>
      </text>
    </comment>
    <comment ref="H121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EM 27/05/2022 O METUSAEL FOI DISPENSADO.
EM Substituindo Maciel Nogueira
no dia 25/09/2019.</t>
        </r>
      </text>
    </comment>
    <comment ref="C123" authorId="0">
      <text>
        <r>
          <rPr>
            <sz val="11"/>
            <color rgb="FF000000"/>
            <rFont val="Calibri"/>
            <charset val="1"/>
          </rPr>
          <t>USUÁRIO:Amarok ORE-9903</t>
        </r>
      </text>
    </comment>
    <comment ref="D123" authorId="0">
      <text>
        <r>
          <rPr>
            <sz val="11"/>
            <color rgb="FF000000"/>
            <rFont val="Calibri"/>
            <charset val="1"/>
          </rPr>
          <t>Substituindo Amarok QLF-2021 no dia 11/06.</t>
        </r>
      </text>
    </comment>
    <comment ref="D124" authorId="2">
      <text>
        <r>
          <rPr>
            <b/>
            <sz val="9"/>
            <rFont val="Segoe UI"/>
            <charset val="134"/>
          </rPr>
          <t>usuário:</t>
        </r>
        <r>
          <rPr>
            <sz val="9"/>
            <rFont val="Segoe UI"/>
            <charset val="134"/>
          </rPr>
          <t xml:space="preserve">
MÊS 04/22 FOI SUBSTITUIU O GOL OXN-0153</t>
        </r>
      </text>
    </comment>
    <comment ref="C129" authorId="0">
      <text>
        <r>
          <rPr>
            <sz val="11"/>
            <color rgb="FF000000"/>
            <rFont val="Calibri"/>
            <charset val="1"/>
          </rPr>
          <t>Substituto: Moto QLE-8219</t>
        </r>
      </text>
    </comment>
    <comment ref="D129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MOTO DE MESSIAS</t>
        </r>
      </text>
    </comment>
    <comment ref="K129" authorId="0">
      <text>
        <r>
          <rPr>
            <sz val="11"/>
            <color rgb="FF000000"/>
            <rFont val="Calibri"/>
            <charset val="1"/>
          </rPr>
          <t>Entrada do veículo anterior: 23/11/16</t>
        </r>
      </text>
    </comment>
    <comment ref="D130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vindo da UNFA Substuindo a MOTO de placa QLI-2896</t>
        </r>
      </text>
    </comment>
    <comment ref="D131" authorId="0">
      <text>
        <r>
          <rPr>
            <sz val="11"/>
            <color rgb="FF000000"/>
            <rFont val="Calibri"/>
            <charset val="1"/>
          </rPr>
          <t>Veículo substituido: Moto QLE-8249</t>
        </r>
      </text>
    </comment>
    <comment ref="K131" authorId="0">
      <text>
        <r>
          <rPr>
            <sz val="11"/>
            <color rgb="FF000000"/>
            <rFont val="Calibri"/>
            <charset val="1"/>
          </rPr>
          <t>Entrada do veículo anterior: 21/11/2016</t>
        </r>
      </text>
    </comment>
    <comment ref="B132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veiculo sendo faturado por padrão E3 ( SAVEIRO Simples )
</t>
        </r>
      </text>
    </comment>
    <comment ref="C132" authorId="0">
      <text>
        <r>
          <rPr>
            <sz val="11"/>
            <color rgb="FF000000"/>
            <rFont val="Calibri"/>
            <charset val="1"/>
          </rPr>
          <t>SAVEIRO ESTENDIDA Veículo substituido:
Moto QLC-8476</t>
        </r>
      </text>
    </comment>
    <comment ref="D132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veiculo Substituindo MOTO QWG-5790 no dia 18/12</t>
        </r>
      </text>
    </comment>
    <comment ref="K132" authorId="0">
      <text>
        <r>
          <rPr>
            <sz val="11"/>
            <color rgb="FF000000"/>
            <rFont val="Calibri"/>
            <charset val="1"/>
          </rPr>
          <t>Vencimento da anterior: 6/9/2016</t>
        </r>
      </text>
    </comment>
    <comment ref="D134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Veículo substituido: Moto QLL-4220 no dia 27/02.</t>
        </r>
      </text>
    </comment>
    <comment ref="D135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Veiculo Substituindo: MOTO QLI-1139 no dia 27/02.</t>
        </r>
      </text>
    </comment>
    <comment ref="C136" authorId="0">
      <text>
        <r>
          <rPr>
            <sz val="11"/>
            <color rgb="FF000000"/>
            <rFont val="Calibri"/>
            <charset val="1"/>
          </rPr>
          <t>Veículo substituido: 
SANDERO – QLF-8565</t>
        </r>
      </text>
    </comment>
    <comment ref="D136" authorId="2">
      <text>
        <r>
          <rPr>
            <b/>
            <sz val="9"/>
            <rFont val="Segoe UI"/>
            <charset val="134"/>
          </rPr>
          <t>usuário:</t>
        </r>
        <r>
          <rPr>
            <sz val="9"/>
            <rFont val="Segoe UI"/>
            <charset val="134"/>
          </rPr>
          <t xml:space="preserve">
Veiculo substituiu o gol  qwj-6099 dia 21/12/2022 
</t>
        </r>
      </text>
    </comment>
    <comment ref="D137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Substituindo MOTO QLG-9842 no dia 31/07.</t>
        </r>
      </text>
    </comment>
    <comment ref="D138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SUBSTITUINDO MOTO DE PLACA QLG-9852 NO DIA 12/08/20</t>
        </r>
      </text>
    </comment>
    <comment ref="D139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Substituindo MOTO QLG-9822 no dia 31/07.</t>
        </r>
      </text>
    </comment>
    <comment ref="D140" authorId="0">
      <text>
        <r>
          <rPr>
            <sz val="11"/>
            <color rgb="FF000000"/>
            <rFont val="Calibri"/>
            <charset val="1"/>
          </rPr>
          <t>NO DIA 05/06/2022 ESSE GOL FOI PARA SAS.
VEÍCULO SUBSTITUINDO SANDERO QLE-6119
NO DIA 20/06/2022 O GOL SAC6E55 SUBSTITUIU O GOL QLM-9114</t>
        </r>
      </text>
    </comment>
    <comment ref="D141" authorId="0">
      <text>
        <r>
          <rPr>
            <sz val="11"/>
            <color rgb="FF000000"/>
            <rFont val="Calibri"/>
            <charset val="1"/>
          </rPr>
          <t>Substuindo MOTO QLK-6267 no dia 31/07.</t>
        </r>
      </text>
    </comment>
    <comment ref="D142" authorId="0">
      <text>
        <r>
          <rPr>
            <sz val="11"/>
            <color rgb="FF000000"/>
            <rFont val="Calibri"/>
            <charset val="1"/>
          </rPr>
          <t>Substituindo MOTO QLK-6277 no dia 31/07.</t>
        </r>
      </text>
    </comment>
    <comment ref="D143" authorId="0">
      <text>
        <r>
          <rPr>
            <sz val="11"/>
            <color rgb="FF000000"/>
            <rFont val="Calibri"/>
            <charset val="1"/>
          </rPr>
          <t>Substituindo MOTO QLM-7048 no dia 31/07.</t>
        </r>
      </text>
    </comment>
    <comment ref="D144" authorId="0">
      <text>
        <r>
          <rPr>
            <sz val="11"/>
            <color rgb="FF000000"/>
            <rFont val="Calibri"/>
            <charset val="1"/>
          </rPr>
          <t>Substuindo MOTO QLM-7068 no dia 31/07.</t>
        </r>
      </text>
    </comment>
    <comment ref="D145" authorId="0">
      <text>
        <r>
          <rPr>
            <sz val="11"/>
            <color rgb="FF000000"/>
            <rFont val="Calibri"/>
            <charset val="1"/>
          </rPr>
          <t>SUBSTITUINDO VEÍCULO ORM-9741 NO DIA 03.01.2019</t>
        </r>
      </text>
    </comment>
    <comment ref="D146" authorId="0">
      <text>
        <r>
          <rPr>
            <sz val="11"/>
            <color rgb="FF000000"/>
            <rFont val="Calibri"/>
            <charset val="1"/>
          </rPr>
          <t>SUBSTITUINDO VEICULO ORM-9751 NO DIA 03.01.2019</t>
        </r>
      </text>
    </comment>
    <comment ref="D147" authorId="0">
      <text>
        <r>
          <rPr>
            <sz val="11"/>
            <color rgb="FF000000"/>
            <rFont val="Calibri"/>
            <charset val="1"/>
          </rPr>
          <t>VEÍCULO SUBSTITUINDO OXN-8396, EM 14.02.2019</t>
        </r>
      </text>
    </comment>
    <comment ref="D148" authorId="0">
      <text>
        <r>
          <rPr>
            <sz val="11"/>
            <color rgb="FF000000"/>
            <rFont val="Calibri"/>
            <charset val="1"/>
          </rPr>
          <t>SUBSTITUINDO VEÍCULO OXN-8316 NO DIA 03.01.2019</t>
        </r>
      </text>
    </comment>
    <comment ref="D149" authorId="0">
      <text>
        <r>
          <rPr>
            <sz val="11"/>
            <color rgb="FF000000"/>
            <rFont val="Calibri"/>
            <charset val="1"/>
          </rPr>
          <t>SUBSTITUINDO VEÍCULO ORH-3742 NO DIA 03.01.2019</t>
        </r>
      </text>
    </comment>
    <comment ref="D150" authorId="0">
      <text>
        <r>
          <rPr>
            <sz val="11"/>
            <color rgb="FF000000"/>
            <rFont val="Calibri"/>
            <charset val="1"/>
          </rPr>
          <t>VEÍCULO SUBSITUINDO OXN-8326, EM 14.02.2019</t>
        </r>
      </text>
    </comment>
    <comment ref="D152" authorId="2">
      <text>
        <r>
          <rPr>
            <b/>
            <sz val="9"/>
            <rFont val="Segoe UI"/>
            <charset val="134"/>
          </rPr>
          <t>usuário:</t>
        </r>
        <r>
          <rPr>
            <sz val="9"/>
            <rFont val="Segoe UI"/>
            <charset val="134"/>
          </rPr>
          <t xml:space="preserve">
esse veículo zerou o km por motivo de troca de panel.
Data 10/05/2022</t>
        </r>
      </text>
    </comment>
    <comment ref="D153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Substituindo MOTO de placa QLH-6414 no dia 10/06/2021</t>
        </r>
      </text>
    </comment>
    <comment ref="E153" authorId="0">
      <text>
        <r>
          <rPr>
            <sz val="11"/>
            <color rgb="FF000000"/>
            <rFont val="Calibri"/>
            <charset val="1"/>
          </rPr>
          <t>Falar com Amaro Silva e com chefe do núcleo (conveniado da Prefeitura) José Paulino O. Júnior</t>
        </r>
      </text>
    </comment>
    <comment ref="D154" authorId="0">
      <text>
        <r>
          <rPr>
            <sz val="11"/>
            <color rgb="FF000000"/>
            <rFont val="Calibri"/>
            <charset val="1"/>
          </rPr>
          <t>SUBSTITUINDO O VEÍCULO ORH-0068 HONDA /150 ANO 2014/2015 CRLV 011535711463 ENTRADA:
6/12/15
SAÍDA
 18.09.18</t>
        </r>
      </text>
    </comment>
    <comment ref="D155" authorId="0">
      <text>
        <r>
          <rPr>
            <sz val="11"/>
            <color rgb="FF000000"/>
            <rFont val="Calibri"/>
            <charset val="1"/>
          </rPr>
          <t>SUBSTITUINDO O VEÍCULO ORH-0058 HONDA /150 ANO 2014/2015 CRLV 011535711455 ENTRADA:
NÃO INFORMADA
SAÍDA
 18.09.18</t>
        </r>
      </text>
    </comment>
    <comment ref="D157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Substituindo MOTO de placa QLL-2683 no dia 10/06/2021</t>
        </r>
      </text>
    </comment>
    <comment ref="D158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Substituindo MOTO de placa QLL-2693 no dia 10/06/2021</t>
        </r>
      </text>
    </comment>
    <comment ref="D159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Substituindo MOTO de placa QLL-0893 no dia 10/06/2021</t>
        </r>
      </text>
    </comment>
    <comment ref="D162" authorId="0">
      <text>
        <r>
          <rPr>
            <sz val="11"/>
            <color rgb="FF000000"/>
            <rFont val="Calibri"/>
            <charset val="1"/>
          </rPr>
          <t>MOTO SUBSTITUINDO A MOTO DE PLACA QLD-2082 NO DIA 31/10/2019</t>
        </r>
      </text>
    </comment>
    <comment ref="D163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Veiculo substituindo: MOTO QLD-2092.</t>
        </r>
      </text>
    </comment>
    <comment ref="D165" authorId="0">
      <text>
        <r>
          <rPr>
            <sz val="11"/>
            <color rgb="FF000000"/>
            <rFont val="Calibri"/>
            <charset val="1"/>
          </rPr>
          <t>VEÍCULO SUBSTITUINDO QLC-8406, EM 14.02.2019</t>
        </r>
      </text>
    </comment>
    <comment ref="D166" authorId="0">
      <text>
        <r>
          <rPr>
            <sz val="11"/>
            <color rgb="FF000000"/>
            <rFont val="Calibri"/>
            <charset val="1"/>
          </rPr>
          <t>VEÍCULO SUBSTITUINDO QLC-8426, EM 14.02.2019</t>
        </r>
      </text>
    </comment>
    <comment ref="D167" authorId="0">
      <text>
        <r>
          <rPr>
            <sz val="11"/>
            <color rgb="FF000000"/>
            <rFont val="Calibri"/>
            <charset val="1"/>
          </rPr>
          <t>VEÍCULO SUBSTITUINDO QLC-8436, EM 14.02.2019</t>
        </r>
      </text>
    </comment>
    <comment ref="D168" authorId="0">
      <text>
        <r>
          <rPr>
            <sz val="11"/>
            <color rgb="FF000000"/>
            <rFont val="Calibri"/>
            <charset val="1"/>
          </rPr>
          <t>VEÍCULO SUBSTITUINDO OXN-8346, EM 14.02.2019</t>
        </r>
      </text>
    </comment>
    <comment ref="D169" authorId="0">
      <text>
        <r>
          <rPr>
            <sz val="11"/>
            <color rgb="FF000000"/>
            <rFont val="Calibri"/>
            <charset val="1"/>
          </rPr>
          <t>VEÍCULO SUBSTITUINDO OXN-8356, EM 14.02.2019</t>
        </r>
      </text>
    </comment>
    <comment ref="D170" authorId="0">
      <text>
        <r>
          <rPr>
            <sz val="11"/>
            <color rgb="FF000000"/>
            <rFont val="Calibri"/>
            <charset val="1"/>
          </rPr>
          <t>VEÍCULO SUBSTITUINDO ORG-7164, EM 14.02.2019</t>
        </r>
      </text>
    </comment>
    <comment ref="D171" authorId="0">
      <text>
        <r>
          <rPr>
            <sz val="11"/>
            <color rgb="FF000000"/>
            <rFont val="Calibri"/>
            <charset val="1"/>
          </rPr>
          <t>VEÍCULO SUBSTITUINDO ORG-7184, EM 14.02.2019</t>
        </r>
      </text>
    </comment>
    <comment ref="D172" authorId="0">
      <text>
        <r>
          <rPr>
            <sz val="11"/>
            <color rgb="FF000000"/>
            <rFont val="Calibri"/>
            <charset val="1"/>
          </rPr>
          <t>VÉICULO SUBSITUINDO ORG-7194, EM 14.02.2019</t>
        </r>
      </text>
    </comment>
    <comment ref="C173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FAZENDO PERMUTA SAINDO DA UNJA, INDO PRA UNSERT DIA 27/04/21.</t>
        </r>
      </text>
    </comment>
    <comment ref="D173" authorId="1">
      <text>
        <r>
          <rPr>
            <b/>
            <sz val="9"/>
            <rFont val="Tahoma"/>
            <charset val="134"/>
          </rPr>
          <t>VEÍCULO ANTERIOR: QLK-6691
VEÍCULO ATUAL: QWL-3244
DATA: 05/02/2020</t>
        </r>
      </text>
    </comment>
    <comment ref="C174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FAZENDO PERMUTA SAINDO DA UNJA, INDO PRA UNSERT DIA 27/04/21.</t>
        </r>
      </text>
    </comment>
  </commentList>
</comments>
</file>

<file path=xl/comments2.xml><?xml version="1.0" encoding="utf-8"?>
<comments xmlns="http://schemas.openxmlformats.org/spreadsheetml/2006/main">
  <authors>
    <author>usuário</author>
    <author>Usuario</author>
    <author/>
  </authors>
  <commentList>
    <comment ref="C21" authorId="0">
      <text>
        <r>
          <rPr>
            <b/>
            <sz val="9"/>
            <rFont val="Segoe UI"/>
            <charset val="134"/>
          </rPr>
          <t>usuário:</t>
        </r>
        <r>
          <rPr>
            <sz val="9"/>
            <rFont val="Segoe UI"/>
            <charset val="134"/>
          </rPr>
          <t xml:space="preserve">
SUBSTITUIU O GOL ORM-5752 NO DIA 13/10/21.</t>
        </r>
      </text>
    </comment>
    <comment ref="C25" authorId="0">
      <text>
        <r>
          <rPr>
            <b/>
            <sz val="9"/>
            <rFont val="Segoe UI"/>
            <charset val="134"/>
          </rPr>
          <t>usuário:</t>
        </r>
        <r>
          <rPr>
            <sz val="9"/>
            <rFont val="Segoe UI"/>
            <charset val="134"/>
          </rPr>
          <t xml:space="preserve">
Emigrou do GEOBS pra SUPTRAN no dia 13/10/21 com o motorista da casal alexendre magno.</t>
        </r>
      </text>
    </comment>
    <comment ref="C28" authorId="0">
      <text>
        <r>
          <rPr>
            <b/>
            <sz val="9"/>
            <rFont val="Segoe UI"/>
            <charset val="134"/>
          </rPr>
          <t>usuário:</t>
        </r>
        <r>
          <rPr>
            <sz val="9"/>
            <rFont val="Segoe UI"/>
            <charset val="134"/>
          </rPr>
          <t xml:space="preserve">
VEIO PRA SUPTRAN DA GEROC NO DIA 04/02/2022</t>
        </r>
      </text>
    </comment>
    <comment ref="C68" authorId="1">
      <text>
        <r>
          <rPr>
            <b/>
            <sz val="9"/>
            <rFont val="Tahoma"/>
            <charset val="134"/>
          </rPr>
          <t>Usuario:</t>
        </r>
        <r>
          <rPr>
            <sz val="9"/>
            <rFont val="Tahoma"/>
            <charset val="134"/>
          </rPr>
          <t xml:space="preserve">
veiculo Substituindo MOTO QWG-5790 no dia 18/12</t>
        </r>
      </text>
    </comment>
    <comment ref="B168" authorId="0">
      <text>
        <r>
          <rPr>
            <b/>
            <sz val="9"/>
            <rFont val="Segoe UI"/>
            <charset val="134"/>
          </rPr>
          <t>usuário:</t>
        </r>
        <r>
          <rPr>
            <sz val="9"/>
            <rFont val="Segoe UI"/>
            <charset val="134"/>
          </rPr>
          <t xml:space="preserve">
PIPA</t>
        </r>
      </text>
    </comment>
    <comment ref="C168" authorId="2">
      <text>
        <r>
          <rPr>
            <sz val="11"/>
            <color rgb="FF000000"/>
            <rFont val="Calibri"/>
            <charset val="1"/>
          </rPr>
          <t>Substituindo o veículo NME-3441 do contrato com a locadora Equilibrio</t>
        </r>
      </text>
    </comment>
    <comment ref="B173" authorId="0">
      <text>
        <r>
          <rPr>
            <b/>
            <sz val="9"/>
            <rFont val="Segoe UI"/>
            <charset val="134"/>
          </rPr>
          <t>usuário:</t>
        </r>
        <r>
          <rPr>
            <sz val="9"/>
            <rFont val="Segoe UI"/>
            <charset val="134"/>
          </rPr>
          <t xml:space="preserve">
CAMINHÃO 8.160 DRC 4X2 TORRE</t>
        </r>
      </text>
    </comment>
  </commentList>
</comments>
</file>

<file path=xl/comments3.xml><?xml version="1.0" encoding="utf-8"?>
<comments xmlns="http://schemas.openxmlformats.org/spreadsheetml/2006/main">
  <authors>
    <author>usuário</author>
    <author/>
    <author>USUÁRIO</author>
  </authors>
  <commentList>
    <comment ref="C4" authorId="0">
      <text>
        <r>
          <rPr>
            <b/>
            <sz val="9"/>
            <rFont val="Segoe UI"/>
            <charset val="134"/>
          </rPr>
          <t>usuário:</t>
        </r>
        <r>
          <rPr>
            <sz val="9"/>
            <rFont val="Segoe UI"/>
            <charset val="134"/>
          </rPr>
          <t xml:space="preserve">
foi devolvido definitivamente.</t>
        </r>
      </text>
    </comment>
    <comment ref="C5" authorId="0">
      <text>
        <r>
          <rPr>
            <b/>
            <sz val="9"/>
            <rFont val="Segoe UI"/>
            <charset val="134"/>
          </rPr>
          <t>usuário:</t>
        </r>
        <r>
          <rPr>
            <sz val="9"/>
            <rFont val="Segoe UI"/>
            <charset val="134"/>
          </rPr>
          <t xml:space="preserve">
foi substituído por amarok qle-4432 suptra.</t>
        </r>
      </text>
    </comment>
    <comment ref="C6" authorId="0">
      <text>
        <r>
          <rPr>
            <b/>
            <sz val="9"/>
            <rFont val="Segoe UI"/>
            <charset val="134"/>
          </rPr>
          <t>usuário:</t>
        </r>
        <r>
          <rPr>
            <sz val="9"/>
            <rFont val="Segoe UI"/>
            <charset val="134"/>
          </rPr>
          <t xml:space="preserve">
foi para conserto e retornou no dia 28/10/2021.</t>
        </r>
      </text>
    </comment>
    <comment ref="C7" authorId="0">
      <text>
        <r>
          <rPr>
            <b/>
            <sz val="9"/>
            <rFont val="Segoe UI"/>
            <charset val="134"/>
          </rPr>
          <t>usuário:</t>
        </r>
        <r>
          <rPr>
            <sz val="9"/>
            <rFont val="Segoe UI"/>
            <charset val="134"/>
          </rPr>
          <t xml:space="preserve">
em conserto</t>
        </r>
      </text>
    </comment>
    <comment ref="C8" authorId="0">
      <text>
        <r>
          <rPr>
            <b/>
            <sz val="9"/>
            <rFont val="Segoe UI"/>
            <charset val="134"/>
          </rPr>
          <t>usuário:</t>
        </r>
        <r>
          <rPr>
            <sz val="9"/>
            <rFont val="Segoe UI"/>
            <charset val="134"/>
          </rPr>
          <t xml:space="preserve">
foi definitivamento devolvido</t>
        </r>
      </text>
    </comment>
    <comment ref="C13" authorId="0">
      <text>
        <r>
          <rPr>
            <b/>
            <sz val="9"/>
            <rFont val="Segoe UI"/>
            <charset val="134"/>
          </rPr>
          <t>usuário:</t>
        </r>
        <r>
          <rPr>
            <sz val="9"/>
            <rFont val="Segoe UI"/>
            <charset val="134"/>
          </rPr>
          <t xml:space="preserve">
saiu de manutenção dia 04/01/2022.</t>
        </r>
      </text>
    </comment>
    <comment ref="G14" authorId="0">
      <text>
        <r>
          <rPr>
            <b/>
            <sz val="9"/>
            <rFont val="Segoe UI"/>
            <charset val="134"/>
          </rPr>
          <t>usuário:</t>
        </r>
        <r>
          <rPr>
            <sz val="9"/>
            <rFont val="Segoe UI"/>
            <charset val="134"/>
          </rPr>
          <t xml:space="preserve">
SUBSTITUIU NO DIA 13/12/2021.</t>
        </r>
      </text>
    </comment>
    <comment ref="G15" authorId="0">
      <text>
        <r>
          <rPr>
            <b/>
            <sz val="9"/>
            <rFont val="Segoe UI"/>
            <charset val="134"/>
          </rPr>
          <t>usuário:</t>
        </r>
        <r>
          <rPr>
            <sz val="9"/>
            <rFont val="Segoe UI"/>
            <charset val="134"/>
          </rPr>
          <t xml:space="preserve">
SPACEFOX FOI ENTREGUE A LOCADORA NO DIA 22/01/2020.</t>
        </r>
      </text>
    </comment>
    <comment ref="C87" authorId="1">
      <text>
        <r>
          <rPr>
            <sz val="11"/>
            <color rgb="FF000000"/>
            <rFont val="Calibri"/>
            <charset val="1"/>
          </rPr>
          <t>VEICULOS ALAVANCAR</t>
        </r>
      </text>
    </comment>
    <comment ref="C129" authorId="1">
      <text>
        <r>
          <rPr>
            <sz val="11"/>
            <color rgb="FF000000"/>
            <rFont val="Calibri"/>
            <charset val="1"/>
          </rPr>
          <t>Veículo substituido QLJ-8602 em 24.07.2019</t>
        </r>
      </text>
    </comment>
    <comment ref="C130" authorId="1">
      <text>
        <r>
          <rPr>
            <sz val="11"/>
            <color rgb="FF000000"/>
            <rFont val="Calibri"/>
            <charset val="1"/>
          </rPr>
          <t>SUBSTITUI O VERSAS QTT-9158 NO DIA 06/09/2022.
Substituido temporariamente pela Amarok de placa QLG-9227
-
Versa QLG-4248
Entrada: 25.09.17</t>
        </r>
      </text>
    </comment>
    <comment ref="C134" authorId="2">
      <text>
        <r>
          <rPr>
            <b/>
            <sz val="9"/>
            <rFont val="Tahoma"/>
            <charset val="134"/>
          </rPr>
          <t>USUÁRIO: 
Substituiu veiculo GOL QLK-8054 No dia 10/02.</t>
        </r>
        <r>
          <rPr>
            <sz val="9"/>
            <rFont val="Tahoma"/>
            <charset val="134"/>
          </rPr>
          <t xml:space="preserve">
VEÍCULO PERTENCEU A FROTA DA UNJA ATÉ  AS 10:00H DO DIA 13/04/2020.</t>
        </r>
      </text>
    </comment>
  </commentList>
</comments>
</file>

<file path=xl/sharedStrings.xml><?xml version="1.0" encoding="utf-8"?>
<sst xmlns="http://schemas.openxmlformats.org/spreadsheetml/2006/main" count="3012" uniqueCount="775">
  <si>
    <t>VICE-PRESIDÊNCIA DE GESTÃO CORPORATIVA-VGC
SUPERINTENDÊNCIA DE SUPRIMENTOS E LOGÍSTICA-SULOS
GERÊNCIA DE SERVIÇOS GERAIS-GESEA
SUPERVISÃO DE TRANSPORTES – SUPTRAN
FROTA CASAL 2023
CONTRATO Nº 024/2023</t>
  </si>
  <si>
    <t>VEICULOS – OUTROS</t>
  </si>
  <si>
    <t>Nº</t>
  </si>
  <si>
    <t>PADRÃO</t>
  </si>
  <si>
    <t>VEÍCULO</t>
  </si>
  <si>
    <t>PLACA</t>
  </si>
  <si>
    <t>SETOR</t>
  </si>
  <si>
    <t>PREÇO POR VEÍCULO</t>
  </si>
  <si>
    <t>MÃO DE OBRA</t>
  </si>
  <si>
    <t>MOTORISTA</t>
  </si>
  <si>
    <t>ANO DO VEÍCULO</t>
  </si>
  <si>
    <t>COR PREDOMINANTE</t>
  </si>
  <si>
    <t>RECEBIMENTO DE VEÍCULO</t>
  </si>
  <si>
    <t>STATUS</t>
  </si>
  <si>
    <t>DATA DE VENCIMENTO</t>
  </si>
  <si>
    <t>B</t>
  </si>
  <si>
    <t>POLO</t>
  </si>
  <si>
    <t>QWL6754</t>
  </si>
  <si>
    <t>SUNOV</t>
  </si>
  <si>
    <t>-</t>
  </si>
  <si>
    <t>Denisson de Lima</t>
  </si>
  <si>
    <t>2018/2018</t>
  </si>
  <si>
    <t>PRATA</t>
  </si>
  <si>
    <t>DUSTER</t>
  </si>
  <si>
    <t>RVT-8A23</t>
  </si>
  <si>
    <t>BRANCA</t>
  </si>
  <si>
    <t>FROTA PROPRIA</t>
  </si>
  <si>
    <t>H</t>
  </si>
  <si>
    <t>MOTO</t>
  </si>
  <si>
    <t>MUW-1569</t>
  </si>
  <si>
    <t>AGRESTE</t>
  </si>
  <si>
    <t>.</t>
  </si>
  <si>
    <t>MUP-9593</t>
  </si>
  <si>
    <t>PRETA</t>
  </si>
  <si>
    <t>MUR-8878</t>
  </si>
  <si>
    <t>UNSERR</t>
  </si>
  <si>
    <t>AZUL</t>
  </si>
  <si>
    <t>LOCADORA PEGASUS</t>
  </si>
  <si>
    <t>E1.1</t>
  </si>
  <si>
    <t>L200</t>
  </si>
  <si>
    <t>QEM-9F19</t>
  </si>
  <si>
    <t>RMM</t>
  </si>
  <si>
    <t>JOSIVAL MARIO DA SILVA</t>
  </si>
  <si>
    <t>2017/2018</t>
  </si>
  <si>
    <t>GOL</t>
  </si>
  <si>
    <t>QTT-5057</t>
  </si>
  <si>
    <t>SERTÃO</t>
  </si>
  <si>
    <t>2019/2019</t>
  </si>
  <si>
    <t>E3</t>
  </si>
  <si>
    <t>SAVEIRO</t>
  </si>
  <si>
    <t>ORG-9684</t>
  </si>
  <si>
    <t>2015/2016</t>
  </si>
  <si>
    <t>SAJ-0J18</t>
  </si>
  <si>
    <t>2022/2023</t>
  </si>
  <si>
    <t>FRONTIER</t>
  </si>
  <si>
    <t>QTT-6H71</t>
  </si>
  <si>
    <t>BACIA LEITEIRA</t>
  </si>
  <si>
    <t>2020/2020</t>
  </si>
  <si>
    <t>QTT-5027</t>
  </si>
  <si>
    <t>SAJ-0J28</t>
  </si>
  <si>
    <t>QTT-9339</t>
  </si>
  <si>
    <t>D2.1</t>
  </si>
  <si>
    <t>OROCH</t>
  </si>
  <si>
    <t>RGQ-1G51</t>
  </si>
  <si>
    <t>2018/2019</t>
  </si>
  <si>
    <t>SAA3H68</t>
  </si>
  <si>
    <t>2020/2021</t>
  </si>
  <si>
    <t>SAJ-0J38</t>
  </si>
  <si>
    <t>SUPCAD</t>
  </si>
  <si>
    <t xml:space="preserve">     EM DIA</t>
  </si>
  <si>
    <t>QLH-0395</t>
  </si>
  <si>
    <t>GEDOP</t>
  </si>
  <si>
    <t>AMAROK</t>
  </si>
  <si>
    <t>PND-2G72</t>
  </si>
  <si>
    <t>SAJ-8I48</t>
  </si>
  <si>
    <t>SERRANA</t>
  </si>
  <si>
    <t>QGR-3F85</t>
  </si>
  <si>
    <t>GEMEM</t>
  </si>
  <si>
    <t>CINZA</t>
  </si>
  <si>
    <t>QWI-7H22</t>
  </si>
  <si>
    <t>QWJ-7127</t>
  </si>
  <si>
    <t>2019/2020</t>
  </si>
  <si>
    <t>TOTAL</t>
  </si>
  <si>
    <t>TOTAL GERAL</t>
  </si>
  <si>
    <t>LOCADORA AMÉRICA</t>
  </si>
  <si>
    <t>B1.1</t>
  </si>
  <si>
    <t>QLH-8185</t>
  </si>
  <si>
    <t>QWG-8216</t>
  </si>
  <si>
    <t>STRADA</t>
  </si>
  <si>
    <t>SAC-3C24</t>
  </si>
  <si>
    <t>RMM/GEPROM</t>
  </si>
  <si>
    <t>2022/2022</t>
  </si>
  <si>
    <t>BRANCO</t>
  </si>
  <si>
    <t>EM DIA</t>
  </si>
  <si>
    <t>SAJ-1H48</t>
  </si>
  <si>
    <t>UNAG</t>
  </si>
  <si>
    <t>QLG-9227</t>
  </si>
  <si>
    <t>2017/2017</t>
  </si>
  <si>
    <t>QWL-7377</t>
  </si>
  <si>
    <t>SUPTRAN</t>
  </si>
  <si>
    <t>JADIEL</t>
  </si>
  <si>
    <t>A</t>
  </si>
  <si>
    <t xml:space="preserve">VIRTUS </t>
  </si>
  <si>
    <t>SAH-3C24</t>
  </si>
  <si>
    <t>VPC</t>
  </si>
  <si>
    <t xml:space="preserve"> FABIO</t>
  </si>
  <si>
    <t>2023/2023</t>
  </si>
  <si>
    <t>QLH-2035</t>
  </si>
  <si>
    <t>SAE-7D87</t>
  </si>
  <si>
    <t>RGT-7F05</t>
  </si>
  <si>
    <t>2021/2021</t>
  </si>
  <si>
    <t>LOCADORA BRASCAR</t>
  </si>
  <si>
    <t>QWK-0799</t>
  </si>
  <si>
    <t>GESEA</t>
  </si>
  <si>
    <t>GERSON DE OLIVEIRA LIMA</t>
  </si>
  <si>
    <t>ORL-8954</t>
  </si>
  <si>
    <t>JOSÉ AILTON GOMES DA SILVA</t>
  </si>
  <si>
    <t>ORM-3962</t>
  </si>
  <si>
    <t>SUPGEP</t>
  </si>
  <si>
    <t>ORM-5402</t>
  </si>
  <si>
    <t>QLG-6944</t>
  </si>
  <si>
    <t>QLM-4189</t>
  </si>
  <si>
    <t>ORM-0324</t>
  </si>
  <si>
    <t>ORL-9424</t>
  </si>
  <si>
    <t>QLL-9578</t>
  </si>
  <si>
    <t>ORM-0644</t>
  </si>
  <si>
    <t>ORL-9724</t>
  </si>
  <si>
    <t>QLL-9568</t>
  </si>
  <si>
    <t>SAC-3F38</t>
  </si>
  <si>
    <t>LOCADORA OK</t>
  </si>
  <si>
    <t>QWG-6F73</t>
  </si>
  <si>
    <t>QWG-6H13</t>
  </si>
  <si>
    <t>QLM-6017</t>
  </si>
  <si>
    <t>RGT-9C30</t>
  </si>
  <si>
    <t>GEMEM/CTR</t>
  </si>
  <si>
    <t>VENCIDA</t>
  </si>
  <si>
    <t>QLM-5987</t>
  </si>
  <si>
    <t>S 10</t>
  </si>
  <si>
    <t>QLJ-0939</t>
  </si>
  <si>
    <t>ZML/CPCS</t>
  </si>
  <si>
    <t>QLL-8717</t>
  </si>
  <si>
    <t>QLM-2157</t>
  </si>
  <si>
    <t>QLG-7254</t>
  </si>
  <si>
    <t>QLG-7244</t>
  </si>
  <si>
    <t>QTT-6932</t>
  </si>
  <si>
    <t>QWG-6F83</t>
  </si>
  <si>
    <t>S-10</t>
  </si>
  <si>
    <t>SAD-8J59</t>
  </si>
  <si>
    <t>SAD-3H26</t>
  </si>
  <si>
    <t>ONIX</t>
  </si>
  <si>
    <t>SAE-2F00</t>
  </si>
  <si>
    <t xml:space="preserve">                                             20/01/2025                                                  </t>
  </si>
  <si>
    <t>RGQ-2G90</t>
  </si>
  <si>
    <t>LOCADORA PB SERVIÇOS</t>
  </si>
  <si>
    <t>QWI-0788</t>
  </si>
  <si>
    <t>RGQ-2D31</t>
  </si>
  <si>
    <t>JOSE MARIA DE LIMA BONFIM JUNIOR</t>
  </si>
  <si>
    <t>QWH-3990</t>
  </si>
  <si>
    <t>QWH-3960</t>
  </si>
  <si>
    <t>MARCIO DUARTE TORRES</t>
  </si>
  <si>
    <t>QWG-6897</t>
  </si>
  <si>
    <t>GEQPRO</t>
  </si>
  <si>
    <t>THIAGO MENEZES DA SILVA</t>
  </si>
  <si>
    <t>FORD/KA</t>
  </si>
  <si>
    <t>QWG-8344</t>
  </si>
  <si>
    <t>GESUP</t>
  </si>
  <si>
    <t>JONATAS BATISTA DOS SANTOS</t>
  </si>
  <si>
    <t>LOCADORA EQUILIBRIO</t>
  </si>
  <si>
    <t>G1.5</t>
  </si>
  <si>
    <t>CAMINHÃO</t>
  </si>
  <si>
    <t>NNS-6968</t>
  </si>
  <si>
    <t>ÍTALO OLIVEIRA DE BARROS</t>
  </si>
  <si>
    <t>2009/2010</t>
  </si>
  <si>
    <t>QWL-8168</t>
  </si>
  <si>
    <t>RGP-7C51</t>
  </si>
  <si>
    <t>QWL-8198</t>
  </si>
  <si>
    <t>QLJ-0314</t>
  </si>
  <si>
    <t>QWK-2267</t>
  </si>
  <si>
    <t>ZML</t>
  </si>
  <si>
    <t>QWG-6597</t>
  </si>
  <si>
    <t>suhru/gesmet</t>
  </si>
  <si>
    <t>SÉRGIO LUÍS DA SILVA</t>
  </si>
  <si>
    <t>QWI-0588</t>
  </si>
  <si>
    <t>GETIN</t>
  </si>
  <si>
    <t>HERMANN LOPES</t>
  </si>
  <si>
    <t>G.0</t>
  </si>
  <si>
    <t>ORI-5983</t>
  </si>
  <si>
    <t>2015/2015</t>
  </si>
  <si>
    <t>QLM-4550</t>
  </si>
  <si>
    <t>SUPTRA</t>
  </si>
  <si>
    <t>CAMINHÃO MUNK</t>
  </si>
  <si>
    <t>NNS-6988</t>
  </si>
  <si>
    <t>JOSÉ NIRALDO PEREIRA</t>
  </si>
  <si>
    <t>LOCADORA SÃO SEBASTIÃO</t>
  </si>
  <si>
    <t>S10</t>
  </si>
  <si>
    <t>QLK-0C68</t>
  </si>
  <si>
    <t>BPA</t>
  </si>
  <si>
    <t>QWI-1689</t>
  </si>
  <si>
    <t>QWK-3977</t>
  </si>
  <si>
    <t>EMANUEL FAUSTINO CORREIA DOS SANTOS</t>
  </si>
  <si>
    <t>QWI-5659</t>
  </si>
  <si>
    <t>QLL-4985</t>
  </si>
  <si>
    <t>CTAS/GEMEM</t>
  </si>
  <si>
    <t>QWG-9225</t>
  </si>
  <si>
    <t>b</t>
  </si>
  <si>
    <t>RGP-3J13</t>
  </si>
  <si>
    <t>2021/2022</t>
  </si>
  <si>
    <t>SAB-0B96</t>
  </si>
  <si>
    <t>RGP-3I73</t>
  </si>
  <si>
    <t>SAMUEL VALERIO DA SILVA</t>
  </si>
  <si>
    <t>QWJ-2J91</t>
  </si>
  <si>
    <t>JOÃO JOSE SANTOS DA SILVA</t>
  </si>
  <si>
    <t>RGP-3I23</t>
  </si>
  <si>
    <t>FLAVIO HENRIQUE CORREIA</t>
  </si>
  <si>
    <t xml:space="preserve"> SAA-5E51</t>
  </si>
  <si>
    <t>RGT-1B80</t>
  </si>
  <si>
    <t>ORM-7593</t>
  </si>
  <si>
    <t>JOSE LUCIANO M. FERREIRA</t>
  </si>
  <si>
    <t>QLA-0202</t>
  </si>
  <si>
    <t>SAB-0F80</t>
  </si>
  <si>
    <t>LOCADORA STYLE</t>
  </si>
  <si>
    <t>QWJ-5279</t>
  </si>
  <si>
    <t>H1.1</t>
  </si>
  <si>
    <t>QWI-1346</t>
  </si>
  <si>
    <t xml:space="preserve">RMM </t>
  </si>
  <si>
    <t>QWH-5370</t>
  </si>
  <si>
    <t>NÚCLEO / FLEXEIRAS</t>
  </si>
  <si>
    <t>SAF-7B79</t>
  </si>
  <si>
    <t>SAI-0G55</t>
  </si>
  <si>
    <t>QWH-3J92</t>
  </si>
  <si>
    <t>CPLE/SUPLES5</t>
  </si>
  <si>
    <t>QWH-3I92</t>
  </si>
  <si>
    <t>CPLE/SUPLES1</t>
  </si>
  <si>
    <t>SAI-1I78</t>
  </si>
  <si>
    <t>QWJ-1F81</t>
  </si>
  <si>
    <t>QWL-3E01</t>
  </si>
  <si>
    <t>QWJ-1F71</t>
  </si>
  <si>
    <t>SAC6E55</t>
  </si>
  <si>
    <t>SAS</t>
  </si>
  <si>
    <t>QWK-5J61</t>
  </si>
  <si>
    <t>QWK-5J81</t>
  </si>
  <si>
    <t>QWK-5J91</t>
  </si>
  <si>
    <t>QWK-9C01</t>
  </si>
  <si>
    <t>ORF-8973</t>
  </si>
  <si>
    <t>QLA-5599</t>
  </si>
  <si>
    <t>QLM-8323</t>
  </si>
  <si>
    <t>QLB-1367</t>
  </si>
  <si>
    <t>QLB-5590</t>
  </si>
  <si>
    <t>QLM-8273</t>
  </si>
  <si>
    <t>QLI-0674</t>
  </si>
  <si>
    <t>QLH-5204</t>
  </si>
  <si>
    <t>RGQ-5E53</t>
  </si>
  <si>
    <t>QLJ-7247</t>
  </si>
  <si>
    <t>QLJ-7207</t>
  </si>
  <si>
    <t>QLH-8824</t>
  </si>
  <si>
    <t>RGT-2I53</t>
  </si>
  <si>
    <t>RGT-2I63</t>
  </si>
  <si>
    <t>RGT-2I33</t>
  </si>
  <si>
    <t>QLH-8834</t>
  </si>
  <si>
    <t>SAJ-4J48</t>
  </si>
  <si>
    <t>VPE</t>
  </si>
  <si>
    <t>QWJ-6470</t>
  </si>
  <si>
    <t>QWG-7A83</t>
  </si>
  <si>
    <t>QLH-0654</t>
  </si>
  <si>
    <t>QLI-5803</t>
  </si>
  <si>
    <t>QLM-8413</t>
  </si>
  <si>
    <t>QLH-2304</t>
  </si>
  <si>
    <t>QLH-1724</t>
  </si>
  <si>
    <t>QLH-1844</t>
  </si>
  <si>
    <t>QLH-1424</t>
  </si>
  <si>
    <t>QLH-1514</t>
  </si>
  <si>
    <t>QLH-1594</t>
  </si>
  <si>
    <t>QWL-3244</t>
  </si>
  <si>
    <t>QWH-7356</t>
  </si>
  <si>
    <t>RGT-5C18</t>
  </si>
  <si>
    <t>RMM/GEPAR1</t>
  </si>
  <si>
    <t>SAE-0I09</t>
  </si>
  <si>
    <t>DP</t>
  </si>
  <si>
    <t>SAE-7H17</t>
  </si>
  <si>
    <t>TOTAL DAS LOCADORAS</t>
  </si>
  <si>
    <t>CARRO PEQUENO</t>
  </si>
  <si>
    <t>VEICULOS CEDIDOS A CASAL- NÃO PERTENCENTES AO CONTATO DA SUPTRAN</t>
  </si>
  <si>
    <t>MOTO PROPRIA DA CASAL</t>
  </si>
  <si>
    <t>TOTAL DE VEÍCULOS</t>
  </si>
  <si>
    <t>TOTALIZANDO</t>
  </si>
  <si>
    <t>PADRÃO/MODELOS</t>
  </si>
  <si>
    <t>INCLUÍNDO OS VÉICULOS DO CONSÓRCIO E OS CEDIDOS POR CONTRATO ANTERIORES E PRÓPRIOS.</t>
  </si>
  <si>
    <t>MODELOS</t>
  </si>
  <si>
    <t>VEÍCULOS DO CONSÓRCIO NORDESTE</t>
  </si>
  <si>
    <r>
      <rPr>
        <b/>
        <sz val="14"/>
        <color theme="1"/>
        <rFont val="Calibri"/>
        <charset val="134"/>
      </rPr>
      <t xml:space="preserve">(E1.1)  </t>
    </r>
    <r>
      <rPr>
        <b/>
        <sz val="14"/>
        <color rgb="FFFA7D00"/>
        <rFont val="Calibri"/>
        <charset val="134"/>
      </rPr>
      <t xml:space="preserve">    AMAROK</t>
    </r>
  </si>
  <si>
    <r>
      <rPr>
        <b/>
        <sz val="14"/>
        <color theme="1"/>
        <rFont val="Calibri"/>
        <charset val="134"/>
      </rPr>
      <t xml:space="preserve">(E1.1) </t>
    </r>
    <r>
      <rPr>
        <b/>
        <sz val="14"/>
        <color rgb="FFFA7D00"/>
        <rFont val="Calibri"/>
        <charset val="134"/>
      </rPr>
      <t xml:space="preserve">             L200</t>
    </r>
  </si>
  <si>
    <t xml:space="preserve"> L200</t>
  </si>
  <si>
    <r>
      <rPr>
        <b/>
        <sz val="14"/>
        <color theme="1"/>
        <rFont val="Calibri"/>
        <charset val="134"/>
      </rPr>
      <t xml:space="preserve">(B)     </t>
    </r>
    <r>
      <rPr>
        <b/>
        <sz val="14"/>
        <color rgb="FFFA7D00"/>
        <rFont val="Calibri"/>
        <charset val="134"/>
      </rPr>
      <t xml:space="preserve">              ONIX</t>
    </r>
  </si>
  <si>
    <t xml:space="preserve"> ONIX</t>
  </si>
  <si>
    <r>
      <rPr>
        <b/>
        <sz val="14"/>
        <color theme="1"/>
        <rFont val="Calibri"/>
        <charset val="134"/>
      </rPr>
      <t xml:space="preserve">(E3)    </t>
    </r>
    <r>
      <rPr>
        <b/>
        <sz val="14"/>
        <color rgb="FFFA7D00"/>
        <rFont val="Calibri"/>
        <charset val="134"/>
      </rPr>
      <t xml:space="preserve">      SAVEIRO</t>
    </r>
  </si>
  <si>
    <r>
      <rPr>
        <b/>
        <sz val="14"/>
        <color theme="1"/>
        <rFont val="Calibri"/>
        <charset val="134"/>
      </rPr>
      <t xml:space="preserve">(H)     </t>
    </r>
    <r>
      <rPr>
        <b/>
        <sz val="14"/>
        <color rgb="FFFA7D00"/>
        <rFont val="Calibri"/>
        <charset val="134"/>
      </rPr>
      <t xml:space="preserve">            MOTO</t>
    </r>
  </si>
  <si>
    <r>
      <rPr>
        <b/>
        <sz val="14"/>
        <color theme="1"/>
        <rFont val="Calibri"/>
        <charset val="134"/>
      </rPr>
      <t xml:space="preserve">(B)       </t>
    </r>
    <r>
      <rPr>
        <b/>
        <sz val="14"/>
        <color rgb="FFFA7D00"/>
        <rFont val="Calibri"/>
        <charset val="134"/>
      </rPr>
      <t xml:space="preserve">              GOL</t>
    </r>
  </si>
  <si>
    <r>
      <rPr>
        <b/>
        <sz val="14"/>
        <color theme="1"/>
        <rFont val="Calibri"/>
        <charset val="134"/>
      </rPr>
      <t xml:space="preserve">(B)      </t>
    </r>
    <r>
      <rPr>
        <b/>
        <sz val="14"/>
        <color rgb="FFFA7D00"/>
        <rFont val="Calibri"/>
        <charset val="134"/>
      </rPr>
      <t xml:space="preserve">    SANDERO</t>
    </r>
  </si>
  <si>
    <t>SANDERO</t>
  </si>
  <si>
    <r>
      <rPr>
        <b/>
        <sz val="14"/>
        <color theme="1"/>
        <rFont val="Calibri"/>
        <charset val="134"/>
      </rPr>
      <t xml:space="preserve">(E1.1) </t>
    </r>
    <r>
      <rPr>
        <b/>
        <sz val="14"/>
        <color rgb="FFFA7D00"/>
        <rFont val="Calibri"/>
        <charset val="134"/>
      </rPr>
      <t xml:space="preserve">                S10</t>
    </r>
  </si>
  <si>
    <r>
      <rPr>
        <b/>
        <sz val="14"/>
        <color theme="1"/>
        <rFont val="Calibri"/>
        <charset val="134"/>
      </rPr>
      <t xml:space="preserve">(D2.1)    </t>
    </r>
    <r>
      <rPr>
        <b/>
        <sz val="14"/>
        <color rgb="FFFA7D00"/>
        <rFont val="Calibri"/>
        <charset val="134"/>
      </rPr>
      <t xml:space="preserve">     OROCH</t>
    </r>
  </si>
  <si>
    <r>
      <rPr>
        <b/>
        <sz val="14"/>
        <color theme="1"/>
        <rFont val="Calibri"/>
        <charset val="134"/>
      </rPr>
      <t>G.2 (1), G0 (1), G1.5 (2), G1.1 (1),</t>
    </r>
    <r>
      <rPr>
        <b/>
        <sz val="14"/>
        <color rgb="FFFA7D00"/>
        <rFont val="Calibri"/>
        <charset val="134"/>
      </rPr>
      <t xml:space="preserve"> CAMINHÕES</t>
    </r>
  </si>
  <si>
    <r>
      <rPr>
        <b/>
        <sz val="14"/>
        <color theme="1"/>
        <rFont val="Calibri"/>
        <charset val="134"/>
      </rPr>
      <t xml:space="preserve">(A)    </t>
    </r>
    <r>
      <rPr>
        <b/>
        <sz val="14"/>
        <color rgb="FFFA7D00"/>
        <rFont val="Calibri"/>
        <charset val="134"/>
      </rPr>
      <t xml:space="preserve">             VERSA</t>
    </r>
  </si>
  <si>
    <t>VERSA</t>
  </si>
  <si>
    <t>RENEGADE</t>
  </si>
  <si>
    <r>
      <rPr>
        <b/>
        <sz val="14"/>
        <color theme="1"/>
        <rFont val="Calibri"/>
        <charset val="134"/>
      </rPr>
      <t xml:space="preserve">(A1.1)   </t>
    </r>
    <r>
      <rPr>
        <b/>
        <sz val="14"/>
        <color rgb="FFFA7D00"/>
        <rFont val="Calibri"/>
        <charset val="134"/>
      </rPr>
      <t xml:space="preserve">      VIRTUS</t>
    </r>
  </si>
  <si>
    <t>VIRTUS</t>
  </si>
  <si>
    <t>DUASTER</t>
  </si>
  <si>
    <r>
      <rPr>
        <b/>
        <sz val="14"/>
        <color theme="1"/>
        <rFont val="Calibri"/>
        <charset val="134"/>
      </rPr>
      <t xml:space="preserve">(B)     </t>
    </r>
    <r>
      <rPr>
        <b/>
        <sz val="14"/>
        <color rgb="FFFA7D00"/>
        <rFont val="Calibri"/>
        <charset val="134"/>
      </rPr>
      <t xml:space="preserve">      FORD/KA</t>
    </r>
  </si>
  <si>
    <r>
      <rPr>
        <b/>
        <sz val="14"/>
        <color theme="1"/>
        <rFont val="Calibri"/>
        <charset val="134"/>
      </rPr>
      <t xml:space="preserve">(B)  </t>
    </r>
    <r>
      <rPr>
        <b/>
        <sz val="14"/>
        <color rgb="FFFA7D00"/>
        <rFont val="Calibri"/>
        <charset val="134"/>
      </rPr>
      <t xml:space="preserve">                 POLO</t>
    </r>
  </si>
  <si>
    <r>
      <rPr>
        <b/>
        <sz val="14"/>
        <color theme="1"/>
        <rFont val="Calibri"/>
        <charset val="134"/>
      </rPr>
      <t xml:space="preserve">(E3) </t>
    </r>
    <r>
      <rPr>
        <b/>
        <sz val="14"/>
        <color rgb="FFFA7D00"/>
        <rFont val="Calibri"/>
        <charset val="134"/>
      </rPr>
      <t xml:space="preserve">           STRADA</t>
    </r>
  </si>
  <si>
    <r>
      <rPr>
        <b/>
        <sz val="14"/>
        <color theme="1"/>
        <rFont val="Calibri"/>
        <charset val="134"/>
      </rPr>
      <t xml:space="preserve">(E1.1)   </t>
    </r>
    <r>
      <rPr>
        <b/>
        <sz val="14"/>
        <color rgb="FFFA7D00"/>
        <rFont val="Calibri"/>
        <charset val="134"/>
      </rPr>
      <t xml:space="preserve"> FRONTIER</t>
    </r>
  </si>
  <si>
    <t xml:space="preserve">TOTALIZANDO </t>
  </si>
  <si>
    <t>SUHRU</t>
  </si>
  <si>
    <t xml:space="preserve">     Nº</t>
  </si>
  <si>
    <r>
      <rPr>
        <sz val="12"/>
        <color theme="0"/>
        <rFont val="Calibri"/>
        <charset val="134"/>
        <scheme val="minor"/>
      </rPr>
      <t xml:space="preserve">               </t>
    </r>
    <r>
      <rPr>
        <b/>
        <sz val="12"/>
        <color theme="0"/>
        <rFont val="Calibri"/>
        <charset val="134"/>
        <scheme val="minor"/>
      </rPr>
      <t xml:space="preserve">         MOTORISTA </t>
    </r>
  </si>
  <si>
    <r>
      <rPr>
        <sz val="12"/>
        <color theme="0"/>
        <rFont val="Calibri"/>
        <charset val="134"/>
        <scheme val="minor"/>
      </rPr>
      <t xml:space="preserve">   </t>
    </r>
    <r>
      <rPr>
        <b/>
        <sz val="12"/>
        <color theme="0"/>
        <rFont val="Calibri"/>
        <charset val="134"/>
        <scheme val="minor"/>
      </rPr>
      <t xml:space="preserve">   LOCADORA</t>
    </r>
  </si>
  <si>
    <r>
      <rPr>
        <sz val="12"/>
        <color theme="0"/>
        <rFont val="Calibri"/>
        <charset val="134"/>
        <scheme val="minor"/>
      </rPr>
      <t xml:space="preserve">     </t>
    </r>
    <r>
      <rPr>
        <b/>
        <sz val="12"/>
        <color theme="0"/>
        <rFont val="Calibri"/>
        <charset val="134"/>
        <scheme val="minor"/>
      </rPr>
      <t xml:space="preserve">     TOTAL =</t>
    </r>
  </si>
  <si>
    <r>
      <rPr>
        <sz val="12"/>
        <color theme="1"/>
        <rFont val="Calibri"/>
        <charset val="134"/>
        <scheme val="minor"/>
      </rPr>
      <t xml:space="preserve">    </t>
    </r>
    <r>
      <rPr>
        <b/>
        <sz val="12"/>
        <color theme="0"/>
        <rFont val="Calibri"/>
        <charset val="134"/>
        <scheme val="minor"/>
      </rPr>
      <t xml:space="preserve">    R$ </t>
    </r>
  </si>
  <si>
    <t xml:space="preserve"> QWG-6597</t>
  </si>
  <si>
    <t>EQUILÍBRIO</t>
  </si>
  <si>
    <t>TOTAL =</t>
  </si>
  <si>
    <t>LOCADORA</t>
  </si>
  <si>
    <t>SAE0I09</t>
  </si>
  <si>
    <t xml:space="preserve">   -</t>
  </si>
  <si>
    <t xml:space="preserve"> </t>
  </si>
  <si>
    <t>RVM</t>
  </si>
  <si>
    <t>EQUILIBRIO</t>
  </si>
  <si>
    <r>
      <rPr>
        <sz val="11"/>
        <color rgb="FF006100"/>
        <rFont val="Calibri"/>
        <charset val="134"/>
        <scheme val="minor"/>
      </rPr>
      <t xml:space="preserve">   </t>
    </r>
    <r>
      <rPr>
        <sz val="11"/>
        <color theme="1"/>
        <rFont val="Calibri"/>
        <charset val="134"/>
        <scheme val="minor"/>
      </rPr>
      <t xml:space="preserve">            </t>
    </r>
    <r>
      <rPr>
        <sz val="12"/>
        <color theme="1"/>
        <rFont val="Calibri"/>
        <charset val="134"/>
        <scheme val="minor"/>
      </rPr>
      <t xml:space="preserve">  GOL</t>
    </r>
  </si>
  <si>
    <t xml:space="preserve"> -</t>
  </si>
  <si>
    <t>PB SERVIÇOS</t>
  </si>
  <si>
    <t>QWJ2J91</t>
  </si>
  <si>
    <t>SÃO SEBASTIÃO</t>
  </si>
  <si>
    <t>BRASCAR</t>
  </si>
  <si>
    <t>AMÉRICA</t>
  </si>
  <si>
    <t>GEROC</t>
  </si>
  <si>
    <t>EQUILIÍBRIO</t>
  </si>
  <si>
    <t>SPORTCAR</t>
  </si>
  <si>
    <t>FABIO</t>
  </si>
  <si>
    <t>PEGASUS</t>
  </si>
  <si>
    <t>GEPROM</t>
  </si>
  <si>
    <t>STYLE</t>
  </si>
  <si>
    <t>GEPAR 1 GERÊNCIA DE PARCERIAS</t>
  </si>
  <si>
    <t>R$ 6.700.00</t>
  </si>
  <si>
    <t>SAC-6E55</t>
  </si>
  <si>
    <t>OK LOCADORA</t>
  </si>
  <si>
    <t>SAA-3H68</t>
  </si>
  <si>
    <t>Amarok</t>
  </si>
  <si>
    <t>QLH-1904</t>
  </si>
  <si>
    <t>OK</t>
  </si>
  <si>
    <t>QWJ-7I27</t>
  </si>
  <si>
    <t>QLG - 7244</t>
  </si>
  <si>
    <t>QLG - 7254</t>
  </si>
  <si>
    <t>QLM - 5987</t>
  </si>
  <si>
    <t>QWJ - 7127</t>
  </si>
  <si>
    <t>QLM - 2157</t>
  </si>
  <si>
    <t>QLM - 6017</t>
  </si>
  <si>
    <t>QWG - 6H13</t>
  </si>
  <si>
    <t>Strada</t>
  </si>
  <si>
    <t>AMAROk</t>
  </si>
  <si>
    <t>QWL-5659</t>
  </si>
  <si>
    <t>SAA-5E51</t>
  </si>
  <si>
    <t>SUTEC</t>
  </si>
  <si>
    <t>ORM 3962</t>
  </si>
  <si>
    <t>SUPGET</t>
  </si>
  <si>
    <t>QWK 3977</t>
  </si>
  <si>
    <t>QLH 0395</t>
  </si>
  <si>
    <t>SUPTRE</t>
  </si>
  <si>
    <t xml:space="preserve">CAMINHÃO </t>
  </si>
  <si>
    <t>QHF-8G20</t>
  </si>
  <si>
    <t>ALISON CORREIA DOS SANTOS</t>
  </si>
  <si>
    <t>MARTING LOG</t>
  </si>
  <si>
    <t>TOTAL=</t>
  </si>
  <si>
    <t xml:space="preserve">CAMINHÃO 8.160 DRC 4X2 TORRE </t>
  </si>
  <si>
    <t>CAMINHÃO 8.150-MUNK</t>
  </si>
  <si>
    <t>RGP3J13</t>
  </si>
  <si>
    <t xml:space="preserve">CTR - WINDSON L S. </t>
  </si>
  <si>
    <t>Saveiro</t>
  </si>
  <si>
    <t>CTAS - ANDRÉ LUIZ.</t>
  </si>
  <si>
    <t>CTZL - ADRIANO L.</t>
  </si>
  <si>
    <t>VEÍCULOS DO CONTRATO CONSÓRCIO NORDESTE</t>
  </si>
  <si>
    <t>TOTALIZANDO =</t>
  </si>
  <si>
    <t>VEÍCULOS CEDIDOS POR CONTRATO ANTERIOR</t>
  </si>
  <si>
    <t>QWL-6754</t>
  </si>
  <si>
    <t>RMG9G40</t>
  </si>
  <si>
    <t>VPO/SUNOV</t>
  </si>
  <si>
    <t>VEÍCULOS PRÓPRIO DA CASAL</t>
  </si>
  <si>
    <t>VEÍCULO EXTRA CONSÓRCIO NORDESTE</t>
  </si>
  <si>
    <t>INFORMAÇÕES DE VEÍCULOS E CONTUDORES</t>
  </si>
  <si>
    <t>VEÍCULOS DEVOLVIDOS</t>
  </si>
  <si>
    <t>VALORES DA DEVOLUÇÃO</t>
  </si>
  <si>
    <t>VEICULO</t>
  </si>
  <si>
    <t>DATA</t>
  </si>
  <si>
    <t>LOCADORA.</t>
  </si>
  <si>
    <t>OBS.</t>
  </si>
  <si>
    <t>QLM-5277</t>
  </si>
  <si>
    <t>AMERICA</t>
  </si>
  <si>
    <t>DEVOLVIDO A LOCADORA.</t>
  </si>
  <si>
    <t>QWH-0046</t>
  </si>
  <si>
    <t>SUPMIC</t>
  </si>
  <si>
    <t>GILBERLAN DE LIMA</t>
  </si>
  <si>
    <t>QLL-5015</t>
  </si>
  <si>
    <t>EQUILIBRIO/ROTACAR</t>
  </si>
  <si>
    <t xml:space="preserve">FOI SUBST PELA AMAROK QLE-4432 </t>
  </si>
  <si>
    <t>ROTACAR</t>
  </si>
  <si>
    <t>GEPROD-SUR</t>
  </si>
  <si>
    <t>FOI PRA CONSERTO GEPROD/SUREM</t>
  </si>
  <si>
    <t>QLL-9538</t>
  </si>
  <si>
    <t>UN-BL</t>
  </si>
  <si>
    <t>KAMILLA</t>
  </si>
  <si>
    <t>PQC-6900</t>
  </si>
  <si>
    <t>SUREM</t>
  </si>
  <si>
    <t>MOTO. JOSÉ CICERO DA SILVA</t>
  </si>
  <si>
    <t>ORM-5752</t>
  </si>
  <si>
    <t>FOI SUBS POR OROCH DE PLACA ORL-8954</t>
  </si>
  <si>
    <t>QWH-0056</t>
  </si>
  <si>
    <t>CASAL</t>
  </si>
  <si>
    <t>GEOBS/SUPTRAN</t>
  </si>
  <si>
    <t>ALEXANDRE MAGNO EMIGROU PARA SUPTRAN.</t>
  </si>
  <si>
    <t>QLI-5337</t>
  </si>
  <si>
    <t>UNLE</t>
  </si>
  <si>
    <t>ULTIMO ACESSO PRIME FOI NO DIA 04/09/2020.</t>
  </si>
  <si>
    <t>QWG-6510</t>
  </si>
  <si>
    <t>UNBL</t>
  </si>
  <si>
    <t>FOI FEITA PERMUTA COM A OROCH (SAA3H68).</t>
  </si>
  <si>
    <t>QTT-5845</t>
  </si>
  <si>
    <t>UNSERT</t>
  </si>
  <si>
    <t xml:space="preserve">FOI SUBS P/ O GOL QLK-6879 TEMPORARIAMENTE </t>
  </si>
  <si>
    <t xml:space="preserve">DEIXOU O VEÍCULO P O SR. HENRIQUE QUAL SUBST </t>
  </si>
  <si>
    <t>QWG6H13</t>
  </si>
  <si>
    <t>FOI SUBST PELO SPACEFOX DE PLACA (QLM-0347).</t>
  </si>
  <si>
    <t>QLK-6879</t>
  </si>
  <si>
    <t>UNSERT/UNBL</t>
  </si>
  <si>
    <t>VAI SUBST. O GOL QWI-4825 TEMPORARIAMENTE.</t>
  </si>
  <si>
    <t xml:space="preserve">GOL </t>
  </si>
  <si>
    <t>QLM-3102</t>
  </si>
  <si>
    <t>VPE/VGE</t>
  </si>
  <si>
    <t>SUBST. TEMPORÁRIO O QTT-9148</t>
  </si>
  <si>
    <t>QLE-7515</t>
  </si>
  <si>
    <t>COSTA DOURADA</t>
  </si>
  <si>
    <t>GESMET</t>
  </si>
  <si>
    <t>DEVOLVIDO A LOCADORA CORTE DE DESPESAS</t>
  </si>
  <si>
    <t>FOI ENTREGUE A LOCADORA.</t>
  </si>
  <si>
    <t>QLE-7445</t>
  </si>
  <si>
    <t>SUREM/SUPCAP3</t>
  </si>
  <si>
    <t>FOI SUBST PELO ARGO DE PLACA (RGQ2G86).</t>
  </si>
  <si>
    <t>QLH-8175</t>
  </si>
  <si>
    <t>FOI SUBST PELO GOL QLJ-5143 TEMPORARIAMENTE</t>
  </si>
  <si>
    <t>FICOU NO LUGAR DO GOL QLH-8175</t>
  </si>
  <si>
    <t>QLE-7525</t>
  </si>
  <si>
    <t>FOI ENTREGUE A SUPTRAN E SERÁ REMANEJADO P O SETOR SUPCAP3/ GEPROD NO LUGAR DA SAVEIRO QLE-7445.</t>
  </si>
  <si>
    <t>GOL FOI ENTREGUE À LOCADORA. COLBAT QLL-1642 SUBST. O MESMO.</t>
  </si>
  <si>
    <t>QWG-5222</t>
  </si>
  <si>
    <t>RMV</t>
  </si>
  <si>
    <t>SUPMEM</t>
  </si>
  <si>
    <t>FOI PARA UNSERR NO LUGAR DO ONIX (QLL-3766).</t>
  </si>
  <si>
    <t>DEVOLVIDO A LOCADORA HOJE  31/01/2022 E FICOU COM A SAVEIRO DA UNSERR.</t>
  </si>
  <si>
    <t xml:space="preserve">ONIX </t>
  </si>
  <si>
    <t>QLL-3766</t>
  </si>
  <si>
    <t>VAI PARA SUPMEM HOJE.</t>
  </si>
  <si>
    <t>ORM-7633</t>
  </si>
  <si>
    <t>DEVOLVIDA P LOC. A SAVEIRO DE PLACA(QWJ2J91) FICOU LUGAR</t>
  </si>
  <si>
    <t>QLK-8397</t>
  </si>
  <si>
    <t>DEVOLVIDO P LOC. O GOL (QTT-6629). SUBS O MESMO</t>
  </si>
  <si>
    <t>QLI-9774</t>
  </si>
  <si>
    <t>FOI SUBST P QWI-9496 TEMPORARIAMENTE</t>
  </si>
  <si>
    <t>ARGO</t>
  </si>
  <si>
    <t>RGQ-2G86</t>
  </si>
  <si>
    <t>DEVOLVIDO A LOCADORA O TEMPORÁRIO.</t>
  </si>
  <si>
    <t>CAMINHÃO (carroceria)</t>
  </si>
  <si>
    <t>NMJ-1210</t>
  </si>
  <si>
    <t>QLE-7545</t>
  </si>
  <si>
    <t>GEDOP/SUPGEP</t>
  </si>
  <si>
    <t>QLH-6313</t>
  </si>
  <si>
    <t>GEDOP/SUPTRA</t>
  </si>
  <si>
    <t>QLM-9096</t>
  </si>
  <si>
    <t>GEOBS</t>
  </si>
  <si>
    <t>QWH-6289</t>
  </si>
  <si>
    <t>Gol</t>
  </si>
  <si>
    <t>QWJ-3506</t>
  </si>
  <si>
    <t xml:space="preserve">  07/02/2022</t>
  </si>
  <si>
    <t xml:space="preserve">  SUNEI</t>
  </si>
  <si>
    <t>ORM-2353</t>
  </si>
  <si>
    <t>QTT-9158</t>
  </si>
  <si>
    <t>VPO</t>
  </si>
  <si>
    <t>FOI SUBST TEMPORARIAMENTE PELO COLBAT QLJ-4908</t>
  </si>
  <si>
    <t>QWI-9496</t>
  </si>
  <si>
    <t>TEMPORARIAMENTE FOI ENTREGUE HÁ LOCADORA.</t>
  </si>
  <si>
    <t>QWI-4470</t>
  </si>
  <si>
    <t>QLA-3262</t>
  </si>
  <si>
    <t>QLJ-3955</t>
  </si>
  <si>
    <t>QWH-0036</t>
  </si>
  <si>
    <t>GESTE/SUREM</t>
  </si>
  <si>
    <t xml:space="preserve">UNLE </t>
  </si>
  <si>
    <t>amarok</t>
  </si>
  <si>
    <t>qli-2466</t>
  </si>
  <si>
    <t>são sebastião</t>
  </si>
  <si>
    <t>foi subs temporariamente pela AMAROK de placa QLI-2466</t>
  </si>
  <si>
    <t>QLJ-3584</t>
  </si>
  <si>
    <t>SUPMAE</t>
  </si>
  <si>
    <t>QLM-5287</t>
  </si>
  <si>
    <t>SUPMAM</t>
  </si>
  <si>
    <t>QLI-9784</t>
  </si>
  <si>
    <t>QLM-9667</t>
  </si>
  <si>
    <t>FOI SUBTS PELO GOL RGU-1F51</t>
  </si>
  <si>
    <t>QLL-1404</t>
  </si>
  <si>
    <t>SUB TEMP DA AMAROK QWG-9225</t>
  </si>
  <si>
    <t>RGP7C61</t>
  </si>
  <si>
    <t>SUPTRAN/DP</t>
  </si>
  <si>
    <t>MOTORISTA ADRIANO SUBST TEMP. DO VINÍCIUS</t>
  </si>
  <si>
    <t>SUBST TEMPO O GOL OXN-0153</t>
  </si>
  <si>
    <t>QWK-3878</t>
  </si>
  <si>
    <t>ELIEL SUBS TEMP DO MOTORISTA DA GETIN</t>
  </si>
  <si>
    <t>foi entregua há locadora e a difinitiva voltou p/ o setor.</t>
  </si>
  <si>
    <t>QLL-3746</t>
  </si>
  <si>
    <t xml:space="preserve">GEQPRO </t>
  </si>
  <si>
    <t>FOI PRA GEQPRO HOJE 25/03/2022</t>
  </si>
  <si>
    <t>QTT-9148</t>
  </si>
  <si>
    <t>RETORNOU PARA O SETOR DE ORIGEM.</t>
  </si>
  <si>
    <t>QWL-0664</t>
  </si>
  <si>
    <t xml:space="preserve">SEFAZ </t>
  </si>
  <si>
    <t>QWL-0654</t>
  </si>
  <si>
    <t xml:space="preserve">GEPROD </t>
  </si>
  <si>
    <t>SUBST A MOTO QUE FOI ROUBADA DE PLACA QWH-1260</t>
  </si>
  <si>
    <t>PEGAUS</t>
  </si>
  <si>
    <t>SUBS TEMP DO ONIX QWL-6629</t>
  </si>
  <si>
    <t>QUN2G28</t>
  </si>
  <si>
    <t>FOI PARA UNSERT COM PERMUTA COM GOL QLA-3132</t>
  </si>
  <si>
    <t>QLA-3132</t>
  </si>
  <si>
    <t>FOI PARA GESTE COM PERMUTA COM GOL QUN2G28</t>
  </si>
  <si>
    <r>
      <rPr>
        <b/>
        <sz val="14"/>
        <color theme="3"/>
        <rFont val="Calibri"/>
        <charset val="134"/>
        <scheme val="minor"/>
      </rPr>
      <t xml:space="preserve">DEVOLVIDO </t>
    </r>
    <r>
      <rPr>
        <b/>
        <sz val="14"/>
        <color theme="1"/>
        <rFont val="Calibri"/>
        <charset val="134"/>
        <scheme val="minor"/>
      </rPr>
      <t>A LOCADORA.</t>
    </r>
  </si>
  <si>
    <t>RGU1F51</t>
  </si>
  <si>
    <t>PERMUTA COM GOL DA GETIN E INDO PARA O SETOR GETIN</t>
  </si>
  <si>
    <t>QWH-4259</t>
  </si>
  <si>
    <r>
      <rPr>
        <b/>
        <sz val="14"/>
        <color theme="3"/>
        <rFont val="Calibri"/>
        <charset val="134"/>
        <scheme val="minor"/>
      </rPr>
      <t xml:space="preserve">DEVOLVIDO </t>
    </r>
    <r>
      <rPr>
        <b/>
        <sz val="14"/>
        <color theme="1"/>
        <rFont val="Calibri"/>
        <charset val="134"/>
        <scheme val="minor"/>
      </rPr>
      <t>A LOCADORA CARRO E CONDUTOR HOJE</t>
    </r>
  </si>
  <si>
    <t>QLI7J38</t>
  </si>
  <si>
    <t>QWI-5496</t>
  </si>
  <si>
    <t>QLM-9114</t>
  </si>
  <si>
    <t>FOI SUBTS PELO GOL SAC6E55</t>
  </si>
  <si>
    <t>SUBS PELO GOL orm-9152</t>
  </si>
  <si>
    <t>SAA-7I39</t>
  </si>
  <si>
    <t>SUBST O VIRTUS QWG-8206</t>
  </si>
  <si>
    <t>QWL1J83</t>
  </si>
  <si>
    <t>FOI SUBST PELO GOL RGP3I13</t>
  </si>
  <si>
    <t>QLH-8357</t>
  </si>
  <si>
    <t>GEMEM/SUPMAM</t>
  </si>
  <si>
    <t>FOI SUBST PELO GOL RG03C66</t>
  </si>
  <si>
    <t>SUBST O GOL QTT-8350</t>
  </si>
  <si>
    <t>SUBST O GOL QTT-8400</t>
  </si>
  <si>
    <t>SUBST O GOL QTT-9219</t>
  </si>
  <si>
    <t>SUBST O GOL ORM-9152 E O MESMO FOI ENTREGUE</t>
  </si>
  <si>
    <t>ORM-9152</t>
  </si>
  <si>
    <t>QWG-3347</t>
  </si>
  <si>
    <t>QWL-0700</t>
  </si>
  <si>
    <t>SUBST A MOTOT DE PLACA QWG-3347 RVM</t>
  </si>
  <si>
    <t>RVM/STYLE</t>
  </si>
  <si>
    <t>QWL-7257</t>
  </si>
  <si>
    <t>SUREM/GEPROD</t>
  </si>
  <si>
    <t>QTT-6629</t>
  </si>
  <si>
    <t>FOI SUBTS PELO GOL RGD-3C56</t>
  </si>
  <si>
    <t>QLK-5252</t>
  </si>
  <si>
    <t>QLH-1494</t>
  </si>
  <si>
    <t>ORM-2373</t>
  </si>
  <si>
    <t>QWL-6744</t>
  </si>
  <si>
    <t>QLH-6353</t>
  </si>
  <si>
    <t>SPORTCAR/COSTA DOURADA</t>
  </si>
  <si>
    <t>QWG-6680</t>
  </si>
  <si>
    <t>QWI-0598</t>
  </si>
  <si>
    <t>OXN-9833</t>
  </si>
  <si>
    <t xml:space="preserve">SUBSTITUIU O ONIX QLL-3756 NO DIA 04/08/22 FICOU DE FORMA DEFINITIVA NO SETOR </t>
  </si>
  <si>
    <t>QTT-6719</t>
  </si>
  <si>
    <t xml:space="preserve">VPE   </t>
  </si>
  <si>
    <t>SAG1G10</t>
  </si>
  <si>
    <t xml:space="preserve">SUBST O VERSA DE PLACA QTT-9148 </t>
  </si>
  <si>
    <t>ORM-7623</t>
  </si>
  <si>
    <t>SUPGEP/GEDOP</t>
  </si>
  <si>
    <t>QLJ-6860</t>
  </si>
  <si>
    <t>SUBST PELA AMAROK QLH-7806</t>
  </si>
  <si>
    <t>DEVOLVIDA.</t>
  </si>
  <si>
    <t>RGP-3A97</t>
  </si>
  <si>
    <t xml:space="preserve">SUBST A S10 QLK-8961 </t>
  </si>
  <si>
    <t>QLK-8961</t>
  </si>
  <si>
    <t>SUBST PELA MOTO SAC3F38</t>
  </si>
  <si>
    <t>QWH-7806</t>
  </si>
  <si>
    <t>FOI SUBSTITUÍDA PELA HANGER QTT-0713 DE FORMA TEMPORÁRIA</t>
  </si>
  <si>
    <t>QLI-9794</t>
  </si>
  <si>
    <t>FOI SUBSTITUÍDO PELO GOL QWG-6897</t>
  </si>
  <si>
    <t>QWI-9764</t>
  </si>
  <si>
    <t>SUBSTITUI O VERSAS DE DA VPO QTT-9158</t>
  </si>
  <si>
    <t xml:space="preserve">s-10 </t>
  </si>
  <si>
    <t>OXN-3773</t>
  </si>
  <si>
    <t>SUBSTITIU A AMAROK QTT-6739</t>
  </si>
  <si>
    <t>FICARÁ SEM MOTORISTA A PARTIR DE HOJE O SR. COSME JOSÉ GOMES FOI DESLIGADO.</t>
  </si>
  <si>
    <t>QLL7J29</t>
  </si>
  <si>
    <r>
      <rPr>
        <b/>
        <sz val="14"/>
        <color theme="1"/>
        <rFont val="Calibri"/>
        <charset val="134"/>
        <scheme val="minor"/>
      </rPr>
      <t xml:space="preserve">SUBSTITUIU </t>
    </r>
    <r>
      <rPr>
        <b/>
        <sz val="14"/>
        <color rgb="FFFF0000"/>
        <rFont val="Calibri"/>
        <charset val="134"/>
        <scheme val="minor"/>
      </rPr>
      <t xml:space="preserve">TEMP </t>
    </r>
    <r>
      <rPr>
        <b/>
        <sz val="14"/>
        <color theme="1"/>
        <rFont val="Calibri"/>
        <charset val="134"/>
        <scheme val="minor"/>
      </rPr>
      <t>O AMAROK DE PLACA QLH-7806</t>
    </r>
  </si>
  <si>
    <t>QWI-9714</t>
  </si>
  <si>
    <t>SUBSTITUIU O VERSA 9168</t>
  </si>
  <si>
    <t>CAMINHÃO PIPA</t>
  </si>
  <si>
    <t>NLX-5249</t>
  </si>
  <si>
    <t>ENTRA NA LOC EQUILÍBRIO PARA SER FATURADO.</t>
  </si>
  <si>
    <t>QLD-7602</t>
  </si>
  <si>
    <t>DEVOLVIDA. E FOI SUBTS PELA S10 QLK-0C68</t>
  </si>
  <si>
    <t>QWI-8J02/QWJ-6460/QWJ-3J31/QWJ-3J21/QWJ-5640</t>
  </si>
  <si>
    <t>ZML/SERTÃO/SERRANA</t>
  </si>
  <si>
    <t>QTT6709</t>
  </si>
  <si>
    <t>SUBST O SANDERO DE PLACA QLH-6343 DA UNIDAS</t>
  </si>
  <si>
    <t>QLK-7272</t>
  </si>
  <si>
    <t>CTZL</t>
  </si>
  <si>
    <t>SUBSTITUÍDO AMAROK 7H22</t>
  </si>
  <si>
    <t>QTT-7721</t>
  </si>
  <si>
    <t>QLH-2024</t>
  </si>
  <si>
    <t>QWL-3D51</t>
  </si>
  <si>
    <t>QWG-6815</t>
  </si>
  <si>
    <t>QTT-6942</t>
  </si>
  <si>
    <t>QWH-4050</t>
  </si>
  <si>
    <t>QWI-4825</t>
  </si>
  <si>
    <t>CAMINHÃO PLANCHA</t>
  </si>
  <si>
    <t>NMH-5371</t>
  </si>
  <si>
    <t>QLH-0528</t>
  </si>
  <si>
    <t>RGP-3I13</t>
  </si>
  <si>
    <t>SUPTRAN/GESEA</t>
  </si>
  <si>
    <t>SPORT CAR</t>
  </si>
  <si>
    <t>QWI-3407</t>
  </si>
  <si>
    <t>SUPSERV/GESEA</t>
  </si>
  <si>
    <t>QTT-9437</t>
  </si>
  <si>
    <t>GEPAT</t>
  </si>
  <si>
    <t>QLI-9754</t>
  </si>
  <si>
    <t>SUENG/JESIEL</t>
  </si>
  <si>
    <t>QWL-9110</t>
  </si>
  <si>
    <t>RMM/ MARCIO</t>
  </si>
  <si>
    <t>RGP-7C61</t>
  </si>
  <si>
    <t>QLL-3706</t>
  </si>
  <si>
    <t xml:space="preserve">ZML   </t>
  </si>
  <si>
    <t>QLI-9734</t>
  </si>
  <si>
    <t>FOI SUBST PELO FORD/KA, HOJE.</t>
  </si>
  <si>
    <t>QWH3H72</t>
  </si>
  <si>
    <t>LOCADORA RVM</t>
  </si>
  <si>
    <t>SAE2F00</t>
  </si>
  <si>
    <t>CHEGOU NESTE SETOR.</t>
  </si>
  <si>
    <t>QLL-9588</t>
  </si>
  <si>
    <t>QLL-2860</t>
  </si>
  <si>
    <t xml:space="preserve">GEMEM   </t>
  </si>
  <si>
    <t>SUBSTITUIU A AMAROK 7H22 E A S10 QLK-7272</t>
  </si>
  <si>
    <t>QTT-6709</t>
  </si>
  <si>
    <t xml:space="preserve">RMM   </t>
  </si>
  <si>
    <t>SUBSTITUI A OROCH QLG-6944</t>
  </si>
  <si>
    <t>SUBSTITUIU O VIRTUS DE PLACA QWI-9714</t>
  </si>
  <si>
    <t xml:space="preserve"> 02/12/2022</t>
  </si>
  <si>
    <t>SUBST PELO ONIX QWG-6725</t>
  </si>
  <si>
    <t>QLF-8455</t>
  </si>
  <si>
    <t>INCLUSÃO NA UNIDADE SERTÃO NA DATA 09/12/2022</t>
  </si>
  <si>
    <t>DEVOLVIDA A LOCADORA EM 09/12/2022</t>
  </si>
  <si>
    <t>RVM STYLE</t>
  </si>
  <si>
    <t xml:space="preserve"> RVM STYLE</t>
  </si>
  <si>
    <t>INCLUSÃO NA RMM/GEPAR1 EM 19/12/2022</t>
  </si>
  <si>
    <t xml:space="preserve"> RVM STYLE </t>
  </si>
  <si>
    <t xml:space="preserve"> ZML</t>
  </si>
  <si>
    <t>VEICULO SAI-1I78 SUBSTITUIU GOL QWJ-6099 21/12/2023</t>
  </si>
  <si>
    <t xml:space="preserve"> GOL</t>
  </si>
  <si>
    <t>QWH-4329</t>
  </si>
  <si>
    <t>GOL QWH-4329 SUBSTITUIU TEMPORARIAMENTE QLJ-0314</t>
  </si>
  <si>
    <t>QWH-4319</t>
  </si>
  <si>
    <t xml:space="preserve"> PB SERVIÇÕS</t>
  </si>
  <si>
    <t xml:space="preserve"> GEPAR1</t>
  </si>
  <si>
    <t>DEVOLVIDO A LOCADORA NO DIA 27/12/2022</t>
  </si>
  <si>
    <t>QTT-9349</t>
  </si>
  <si>
    <t>GOL QTT-9349 FOI SUBSTITUIDO GOL SAJ-0J28 29/12/2022</t>
  </si>
  <si>
    <t>ONIX SAE2F00 MIGROU PARA BACIA LEITEIRA 29/12/2022</t>
  </si>
  <si>
    <t>QTT-5037</t>
  </si>
  <si>
    <t xml:space="preserve"> PEGASUS</t>
  </si>
  <si>
    <t>GOL QTT-5037 SUBSTITUIDO PELO GOL SAJ-0J38 29/12/2022</t>
  </si>
  <si>
    <t>QLI-7I48</t>
  </si>
  <si>
    <t xml:space="preserve"> 30/12/2022</t>
  </si>
  <si>
    <t xml:space="preserve"> UNIDAS</t>
  </si>
  <si>
    <t>DEVOLVIDO A LOCADORA 30/12/2022</t>
  </si>
  <si>
    <t>VEICULO ENTREGUE A SUPCAD NA DATA DE HOJE 30/12/2022</t>
  </si>
  <si>
    <t>VEICULO ENTREGUE NA SUPTRAN NA DATA DE HOJE 30/12/2022</t>
  </si>
  <si>
    <t xml:space="preserve"> SAJ-0J18</t>
  </si>
  <si>
    <t>GOL SAJ-0J18 SUBSTITUIU O QLJ-9692 DIA 02/01/2023</t>
  </si>
  <si>
    <t>GEMEN</t>
  </si>
  <si>
    <t>SAB-0B96 SUBSTITUIU O RGO-3C66 DIA 13/01/2023</t>
  </si>
  <si>
    <t>GOL SAA-5E51 SUBSTITUIU O RGO-3C56 DIA 13/01/2023</t>
  </si>
  <si>
    <t xml:space="preserve"> GOL SAB-0F80 SUBSTITUI O QWL-5659 DIA 13/01/2023</t>
  </si>
  <si>
    <t>GOL RGT-1B80 SUBSTITUIU O QLH-7198 DIA 13/01/2023</t>
  </si>
  <si>
    <t>LOCALIZA</t>
  </si>
  <si>
    <t xml:space="preserve"> SUNOV</t>
  </si>
  <si>
    <t>DUSTER RVT-8A23 SUBSTITUIU A RENEGDE RMG-9G40 DIA 17/01/2023</t>
  </si>
  <si>
    <t>DEVOLVIDO A LOCADORA DIA 19/01/2023</t>
  </si>
  <si>
    <t xml:space="preserve"> VPE</t>
  </si>
  <si>
    <t>INCLUSÃO NA VPE DIA 18/01/2023</t>
  </si>
  <si>
    <t>QWL-6734</t>
  </si>
  <si>
    <t xml:space="preserve"> SERRANA</t>
  </si>
  <si>
    <t>DEVOLVIDO DIA 19/01/2023</t>
  </si>
  <si>
    <t>QLH-7806</t>
  </si>
  <si>
    <t>INCLUSO NA UNIDADE VPE DIA 18/01/2023</t>
  </si>
  <si>
    <t>INCLUSO NA UNIDADE SERRANA 24/01/2023</t>
  </si>
  <si>
    <t>INCLUSO NA UNIDADE SERRANA 26/01/2023</t>
  </si>
  <si>
    <t>GOL SAJ-1H48 SUBSTITUIU OXN-9833 31/01/2023</t>
  </si>
  <si>
    <t>QLI-3077</t>
  </si>
  <si>
    <t>ONIX QLI-3077 DEVOLVIDO A COSTA DOURADA DIA 31/01/2023</t>
  </si>
  <si>
    <t>INSERIDO 06/08/2019</t>
  </si>
  <si>
    <t xml:space="preserve"> SUPTRA</t>
  </si>
  <si>
    <t>AMAROK QLM 4550 SUBSTITUIO A AMAROK QLE-4432 NO DIA 03/02/2023</t>
  </si>
  <si>
    <t xml:space="preserve"> RMM</t>
  </si>
  <si>
    <t>GOL SAE-7D87 SUBSTITUIU QLA-0733 NO DIA 08/02/2023</t>
  </si>
  <si>
    <t>QLM-2137</t>
  </si>
  <si>
    <t>GOL QLM-2137 DEVOLVIDO A LOCADORA DIA 13/02/2023</t>
  </si>
  <si>
    <t>OROCH ORL-9724 SUBSTITUIU QWK-2858 DIA 07/02/2023</t>
  </si>
  <si>
    <t>QWL-6629</t>
  </si>
  <si>
    <t>ONIX QWL-6629 DEVOLVIDO A LOCADORA DIA 23/02/2023</t>
  </si>
  <si>
    <t>QLF-8455 DEVOLVIDA A LOCADORA DIA 15/03/2023</t>
  </si>
  <si>
    <t>ORG-9684 INCLUSO NA UNIDADE 20/03/2023</t>
  </si>
  <si>
    <t>QWK-2267 SUBSTITUIU TEMPORARIAMENTE AMAROK QLM-4550</t>
  </si>
  <si>
    <t>QWJ-8729</t>
  </si>
  <si>
    <t>QWJ-8729 SUBSTITUIU TEMPORARIAMENTE QWH-3990 24/04/2023</t>
  </si>
  <si>
    <t>GOL RGQ-2G90 SUBSTITUIU DEFINITIVAMENTE ONIX QWG-6725</t>
  </si>
  <si>
    <t>AMAROK FOI PARA ZML NO DIA 15/05/2023 NO LUGAR DE DOIS GOL PLACA QLL-9588 E QWJ-8699</t>
  </si>
  <si>
    <t>VIRTUS SAH-3C24 SUBISTITUIO O VIRTUS QWI-9764 DEFINITIVAMENTE NO DIA 17/05/2023</t>
  </si>
  <si>
    <t>SAVEIRO SAF-7B79 FICOU NO LUGAR DA SAVEIRO CABINE ESTENDIA QWG-5222 NO DIA 13/06/2023</t>
  </si>
  <si>
    <t>SAVEIRO INCLUSO NA GEMEM CTR NO DIA 20/06/2023 FICANDO NO LUGAR DA RGU-1G51 DA UNIDAS</t>
  </si>
  <si>
    <t>RGU-1G51</t>
  </si>
  <si>
    <t>SAVEIRO RGU-1G51 DEVOLVIDA A LOCADORA COSTA DOURADA 21/06/2023</t>
  </si>
  <si>
    <t>L 200</t>
  </si>
  <si>
    <t xml:space="preserve">QEM-9F19 FICOU NO LUGAR DA AMAROK QUE FOI PARA DELMIRO A PND-2G72 </t>
  </si>
  <si>
    <t>QTT-6739</t>
  </si>
  <si>
    <t>SERTAO</t>
  </si>
  <si>
    <t>QTT-6739 FOI PARA LOADORA E VEIO A L 200 QEM-9F19</t>
  </si>
  <si>
    <t>RGQ-2D31 FICOU NO LUGAR DO GOL QWH-4010 A PARTIR DO DIA 19/06/2023</t>
  </si>
  <si>
    <t>QLL-7525</t>
  </si>
  <si>
    <t>SAVEIRO QLL-7525 DEVOLVIDA A LOCADORA COSTA DOURADA 17/07/2023</t>
  </si>
  <si>
    <t>RGU-1G21</t>
  </si>
  <si>
    <t>SAVEIRO RGU-1G21 DEVOLVIDA A LOCADORA COSTA DOURADA 17/07/2023</t>
  </si>
  <si>
    <t>S 10 SAA-7I39 DEVOLVIDA A LOCADORA COSTA DOURADA 17/07/2023</t>
  </si>
  <si>
    <t>AMAROK RGP-3A97 DEVOLVIDA A LOCADORA COSTA DOURADA 17/07/2023</t>
  </si>
  <si>
    <t>INCLUSO NA UNIDADE GEMEM/CTR 17/07/2023</t>
  </si>
  <si>
    <t>INCLUSO NA UNIDADE RMM/GEPROM 17/07/2023</t>
  </si>
  <si>
    <t>INCLUSO NA UNIDADE ZML 17/07/2023</t>
  </si>
  <si>
    <t>MOTO RGT-7F05 FICOU NO LUGAR DA BROS QLL-2860 NA DATA 24/08/2023</t>
  </si>
  <si>
    <t>QLL-9648</t>
  </si>
  <si>
    <t>GOL QLL-9648 DEVOLVIDO A LOCADORA EM 18/09/2023</t>
  </si>
  <si>
    <t>INCLUSO NA UNIDADE RMM/GEPROM 27/07/2023</t>
  </si>
  <si>
    <t>INCLUSO NA UNIDADE ZML 15/05/2023</t>
  </si>
  <si>
    <t>QWK-6874</t>
  </si>
  <si>
    <t xml:space="preserve">VEICULO SUBSTITUINDO TEMPORARIAMENTE GOL QWH-0056 </t>
  </si>
  <si>
    <t xml:space="preserve">VEICULO QWL-7377 FICOU NO LUGAR DO GOL QWH-0056 DEFINITIVAMENTE </t>
  </si>
  <si>
    <t>QHF-8G20 FICOU NO LUGAR DO NLX-5C49</t>
  </si>
  <si>
    <t>QWG-6754</t>
  </si>
  <si>
    <t>SUNOVE</t>
  </si>
  <si>
    <t>POLO QWG-6754 FICOU NO LUGAR DO FOD KA QXV-0C79</t>
  </si>
  <si>
    <t>MODELO/PLACA</t>
  </si>
  <si>
    <t>DIAS PARADO</t>
  </si>
  <si>
    <t xml:space="preserve">HORÁRIO QUE PAROU </t>
  </si>
  <si>
    <t>HORÁRIO DE ENTREGA</t>
  </si>
  <si>
    <t>QD</t>
  </si>
  <si>
    <t>FATURA</t>
  </si>
  <si>
    <t>GLOSAS</t>
  </si>
  <si>
    <t>TOTAL DA FATURA</t>
  </si>
  <si>
    <t>OBS:</t>
  </si>
  <si>
    <t>AMAROK(QWI7H22)</t>
  </si>
  <si>
    <t>10 AO 11/10 E 14/10 A 17/10/22</t>
  </si>
  <si>
    <t>PELA MANHÃ</t>
  </si>
  <si>
    <t>PELA TARDE</t>
  </si>
  <si>
    <t>PARA REALIZAR</t>
  </si>
  <si>
    <t>AMAROK (QGR-3F85)</t>
  </si>
  <si>
    <t>10/10 A 21/10/2022</t>
  </si>
  <si>
    <t>29/10 A 31/10/2022</t>
  </si>
  <si>
    <t>OROCH/QLM-4189</t>
  </si>
  <si>
    <t>01/10/2022 A 11/10/2022</t>
  </si>
  <si>
    <t>AMAROK/ RGP-3A97</t>
  </si>
  <si>
    <t>08/10 A 10/10/2022</t>
  </si>
  <si>
    <t>AMAROK/ QLH-7806</t>
  </si>
  <si>
    <t>11/10 A 18/10</t>
  </si>
  <si>
    <t>04/10 A 07/10</t>
  </si>
  <si>
    <t>GOL QLL-8717</t>
  </si>
  <si>
    <t>13/10 A 21/10/2022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</si>
</sst>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&quot;R$&quot;\ #,##0.00"/>
    <numFmt numFmtId="181" formatCode="&quot;R$&quot;\ #,##0.00;[Red]\-&quot;R$&quot;\ #,##0.00"/>
    <numFmt numFmtId="182" formatCode="* #,##0.00\ ;* \(#,##0.00\);* \-#\ ;@\ "/>
    <numFmt numFmtId="183" formatCode="[$R$-416]\ #,##0.00;[Red]\-[$R$-416]\ #,##0.00"/>
  </numFmts>
  <fonts count="64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8"/>
      <name val="Calibri"/>
      <charset val="134"/>
      <scheme val="minor"/>
    </font>
    <font>
      <b/>
      <sz val="11"/>
      <color rgb="FF000000"/>
      <name val="Calibri"/>
      <charset val="134"/>
    </font>
    <font>
      <b/>
      <sz val="16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rgb="FFFF0000"/>
      <name val="Calibri"/>
      <charset val="134"/>
      <scheme val="minor"/>
    </font>
    <font>
      <b/>
      <sz val="14"/>
      <name val="Calibri"/>
      <charset val="134"/>
      <scheme val="minor"/>
    </font>
    <font>
      <b/>
      <sz val="14"/>
      <color theme="4" tint="-0.249977111117893"/>
      <name val="Calibri"/>
      <charset val="134"/>
      <scheme val="minor"/>
    </font>
    <font>
      <sz val="10"/>
      <color rgb="FF000000"/>
      <name val="Calibri"/>
      <charset val="1"/>
    </font>
    <font>
      <b/>
      <sz val="14"/>
      <color theme="3"/>
      <name val="Calibri"/>
      <charset val="134"/>
      <scheme val="minor"/>
    </font>
    <font>
      <b/>
      <sz val="14"/>
      <color rgb="FF000000"/>
      <name val="Calibri"/>
      <charset val="134"/>
      <scheme val="minor"/>
    </font>
    <font>
      <sz val="11"/>
      <color rgb="FF000000"/>
      <name val="Calibri"/>
      <charset val="1"/>
    </font>
    <font>
      <b/>
      <sz val="14"/>
      <color theme="1" tint="0.0499893185216834"/>
      <name val="Calibri"/>
      <charset val="134"/>
      <scheme val="minor"/>
    </font>
    <font>
      <sz val="12"/>
      <color theme="0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b/>
      <sz val="12"/>
      <color theme="0"/>
      <name val="Calibri"/>
      <charset val="134"/>
    </font>
    <font>
      <b/>
      <sz val="12"/>
      <color theme="2"/>
      <name val="Calibri"/>
      <charset val="134"/>
      <scheme val="minor"/>
    </font>
    <font>
      <sz val="11"/>
      <color rgb="FF006100"/>
      <name val="Calibri"/>
      <charset val="134"/>
      <scheme val="minor"/>
    </font>
    <font>
      <b/>
      <sz val="12"/>
      <name val="Calibri"/>
      <charset val="134"/>
    </font>
    <font>
      <sz val="12"/>
      <name val="Calibri"/>
      <charset val="134"/>
      <scheme val="minor"/>
    </font>
    <font>
      <b/>
      <sz val="12"/>
      <color rgb="FFFA7D00"/>
      <name val="Calibri"/>
      <charset val="134"/>
      <scheme val="minor"/>
    </font>
    <font>
      <sz val="12"/>
      <color theme="1"/>
      <name val="Calibri"/>
      <charset val="134"/>
    </font>
    <font>
      <sz val="12"/>
      <color rgb="FF000000"/>
      <name val="Calibri"/>
      <charset val="134"/>
    </font>
    <font>
      <sz val="14"/>
      <color theme="1"/>
      <name val="Calibri"/>
      <charset val="134"/>
    </font>
    <font>
      <sz val="14"/>
      <name val="Calibri"/>
      <charset val="134"/>
    </font>
    <font>
      <b/>
      <sz val="18"/>
      <color rgb="FF000000"/>
      <name val="Calibri"/>
      <charset val="134"/>
    </font>
    <font>
      <b/>
      <sz val="14"/>
      <color rgb="FF000000"/>
      <name val="Calibri"/>
      <charset val="134"/>
    </font>
    <font>
      <sz val="14"/>
      <color rgb="FF000000"/>
      <name val="Calibri"/>
      <charset val="134"/>
    </font>
    <font>
      <sz val="14"/>
      <color theme="1"/>
      <name val="Calibri"/>
      <charset val="134"/>
      <scheme val="minor"/>
    </font>
    <font>
      <b/>
      <sz val="16"/>
      <color rgb="FF000000"/>
      <name val="Calibri"/>
      <charset val="134"/>
    </font>
    <font>
      <b/>
      <sz val="14"/>
      <color theme="0"/>
      <name val="Calibri"/>
      <charset val="134"/>
    </font>
    <font>
      <b/>
      <sz val="14"/>
      <name val="Calibri"/>
      <charset val="134"/>
    </font>
    <font>
      <b/>
      <sz val="14"/>
      <color theme="1"/>
      <name val="Calibri"/>
      <charset val="134"/>
    </font>
    <font>
      <b/>
      <sz val="18"/>
      <color rgb="FF9C5700"/>
      <name val="Calibri"/>
      <charset val="134"/>
    </font>
    <font>
      <sz val="14"/>
      <color theme="0"/>
      <name val="Calibri"/>
      <charset val="134"/>
    </font>
    <font>
      <b/>
      <sz val="14"/>
      <color rgb="FFFA7D00"/>
      <name val="Calibri"/>
      <charset val="134"/>
    </font>
    <font>
      <b/>
      <sz val="14"/>
      <color rgb="FFFF0000"/>
      <name val="Calibri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  <font>
      <sz val="11"/>
      <color rgb="FF9C57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9"/>
      <name val="Tahoma"/>
      <charset val="134"/>
    </font>
    <font>
      <sz val="9"/>
      <name val="Segoe UI"/>
      <charset val="134"/>
    </font>
    <font>
      <b/>
      <sz val="9"/>
      <name val="Segoe UI"/>
      <charset val="134"/>
    </font>
    <font>
      <sz val="9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1"/>
        <bgColor rgb="FFFFFFCC"/>
      </patternFill>
    </fill>
    <fill>
      <patternFill patternType="solid">
        <fgColor rgb="FF00B050"/>
        <bgColor rgb="FFFFFFCC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"/>
        <bgColor rgb="FFFFFFCC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6A6A6"/>
        <bgColor rgb="FFBFBFBF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rgb="FFBFBFBF"/>
      </patternFill>
    </fill>
    <fill>
      <patternFill patternType="solid">
        <fgColor rgb="FF00B050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theme="6" tint="0.799981688894314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/>
      <top/>
      <bottom style="thin">
        <color theme="6" tint="-0.499984740745262"/>
      </bottom>
      <diagonal/>
    </border>
    <border>
      <left/>
      <right/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4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40" fillId="0" borderId="0" applyFont="0" applyFill="0" applyBorder="0" applyAlignment="0" applyProtection="0">
      <alignment vertical="center"/>
    </xf>
    <xf numFmtId="178" fontId="40" fillId="0" borderId="0" applyFont="0" applyFill="0" applyBorder="0" applyAlignment="0" applyProtection="0">
      <alignment vertical="center"/>
    </xf>
    <xf numFmtId="179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37" borderId="34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38" borderId="17" applyNumberFormat="0" applyAlignment="0" applyProtection="0">
      <alignment vertical="center"/>
    </xf>
    <xf numFmtId="0" fontId="50" fillId="39" borderId="37" applyNumberFormat="0" applyAlignment="0" applyProtection="0">
      <alignment vertical="center"/>
    </xf>
    <xf numFmtId="0" fontId="51" fillId="26" borderId="17" applyNumberFormat="0" applyAlignment="0" applyProtection="0"/>
    <xf numFmtId="0" fontId="52" fillId="40" borderId="38" applyNumberFormat="0" applyAlignment="0" applyProtection="0">
      <alignment vertical="center"/>
    </xf>
    <xf numFmtId="0" fontId="53" fillId="0" borderId="39" applyNumberFormat="0" applyFill="0" applyAlignment="0" applyProtection="0">
      <alignment vertical="center"/>
    </xf>
    <xf numFmtId="0" fontId="54" fillId="0" borderId="40" applyNumberFormat="0" applyFill="0" applyAlignment="0" applyProtection="0">
      <alignment vertical="center"/>
    </xf>
    <xf numFmtId="0" fontId="20" fillId="20" borderId="0" applyNumberFormat="0" applyBorder="0" applyAlignment="0" applyProtection="0"/>
    <xf numFmtId="0" fontId="55" fillId="29" borderId="0" applyNumberFormat="0" applyBorder="0" applyAlignment="0" applyProtection="0"/>
    <xf numFmtId="0" fontId="56" fillId="35" borderId="0" applyNumberFormat="0" applyBorder="0" applyAlignment="0" applyProtection="0"/>
    <xf numFmtId="0" fontId="57" fillId="2" borderId="0" applyNumberFormat="0" applyBorder="0" applyAlignment="0" applyProtection="0"/>
    <xf numFmtId="0" fontId="58" fillId="41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57" fillId="36" borderId="0" applyNumberFormat="0" applyBorder="0" applyAlignment="0" applyProtection="0"/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7" fillId="25" borderId="0" applyNumberFormat="0" applyBorder="0" applyAlignment="0" applyProtection="0"/>
    <xf numFmtId="0" fontId="0" fillId="10" borderId="0" applyNumberFormat="0" applyBorder="0" applyAlignment="0" applyProtection="0"/>
    <xf numFmtId="0" fontId="0" fillId="3" borderId="0" applyNumberFormat="0" applyBorder="0" applyAlignment="0" applyProtection="0"/>
    <xf numFmtId="0" fontId="0" fillId="8" borderId="0" applyNumberFormat="0" applyBorder="0" applyAlignment="0" applyProtection="0"/>
    <xf numFmtId="0" fontId="59" fillId="47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0" fillId="49" borderId="0" applyNumberFormat="0" applyBorder="0" applyAlignment="0" applyProtection="0"/>
    <xf numFmtId="0" fontId="59" fillId="50" borderId="0" applyNumberFormat="0" applyBorder="0" applyAlignment="0" applyProtection="0">
      <alignment vertical="center"/>
    </xf>
    <xf numFmtId="0" fontId="57" fillId="51" borderId="0" applyNumberFormat="0" applyBorder="0" applyAlignment="0" applyProtection="0"/>
    <xf numFmtId="0" fontId="0" fillId="11" borderId="0" applyNumberFormat="0" applyBorder="0" applyAlignment="0" applyProtection="0"/>
    <xf numFmtId="0" fontId="58" fillId="52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7" fillId="24" borderId="0" applyNumberFormat="0" applyBorder="0" applyAlignment="0" applyProtection="0"/>
    <xf numFmtId="0" fontId="0" fillId="19" borderId="0" applyNumberFormat="0" applyBorder="0" applyAlignment="0" applyProtection="0"/>
    <xf numFmtId="0" fontId="58" fillId="54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14" fillId="0" borderId="0"/>
  </cellStyleXfs>
  <cellXfs count="330">
    <xf numFmtId="0" fontId="0" fillId="0" borderId="0" xfId="0"/>
    <xf numFmtId="0" fontId="1" fillId="2" borderId="1" xfId="25" applyFont="1" applyBorder="1" applyAlignment="1">
      <alignment horizontal="center"/>
    </xf>
    <xf numFmtId="0" fontId="1" fillId="2" borderId="2" xfId="25" applyFont="1" applyBorder="1" applyAlignment="1">
      <alignment horizontal="center"/>
    </xf>
    <xf numFmtId="0" fontId="1" fillId="2" borderId="3" xfId="25" applyFont="1" applyBorder="1" applyAlignment="1">
      <alignment horizontal="center"/>
    </xf>
    <xf numFmtId="0" fontId="1" fillId="2" borderId="4" xfId="25" applyFont="1" applyBorder="1" applyAlignment="1">
      <alignment horizontal="center"/>
    </xf>
    <xf numFmtId="0" fontId="1" fillId="2" borderId="5" xfId="25" applyFont="1" applyBorder="1" applyAlignment="1">
      <alignment horizontal="center"/>
    </xf>
    <xf numFmtId="0" fontId="1" fillId="3" borderId="6" xfId="35" applyFont="1" applyBorder="1" applyAlignment="1">
      <alignment horizontal="center" vertical="center"/>
    </xf>
    <xf numFmtId="0" fontId="1" fillId="3" borderId="7" xfId="35" applyFont="1" applyBorder="1" applyAlignment="1">
      <alignment horizontal="center" vertical="center"/>
    </xf>
    <xf numFmtId="0" fontId="1" fillId="4" borderId="1" xfId="35" applyFont="1" applyFill="1" applyBorder="1" applyAlignment="1">
      <alignment horizontal="center"/>
    </xf>
    <xf numFmtId="0" fontId="1" fillId="4" borderId="8" xfId="35" applyFont="1" applyFill="1" applyBorder="1" applyAlignment="1">
      <alignment horizontal="center"/>
    </xf>
    <xf numFmtId="0" fontId="1" fillId="4" borderId="2" xfId="35" applyFont="1" applyFill="1" applyBorder="1" applyAlignment="1">
      <alignment horizontal="center"/>
    </xf>
    <xf numFmtId="0" fontId="2" fillId="3" borderId="1" xfId="35" applyFont="1" applyBorder="1" applyAlignment="1">
      <alignment horizontal="center"/>
    </xf>
    <xf numFmtId="0" fontId="2" fillId="3" borderId="8" xfId="35" applyFont="1" applyBorder="1" applyAlignment="1">
      <alignment horizontal="center"/>
    </xf>
    <xf numFmtId="0" fontId="2" fillId="3" borderId="2" xfId="35" applyFont="1" applyBorder="1" applyAlignment="1">
      <alignment horizontal="center"/>
    </xf>
    <xf numFmtId="0" fontId="1" fillId="3" borderId="1" xfId="35" applyFont="1" applyBorder="1" applyAlignment="1">
      <alignment horizontal="center"/>
    </xf>
    <xf numFmtId="0" fontId="1" fillId="3" borderId="2" xfId="35" applyFont="1" applyBorder="1" applyAlignment="1">
      <alignment horizontal="center"/>
    </xf>
    <xf numFmtId="0" fontId="1" fillId="3" borderId="9" xfId="35" applyFont="1" applyBorder="1" applyAlignment="1">
      <alignment horizontal="center" vertical="center"/>
    </xf>
    <xf numFmtId="0" fontId="1" fillId="3" borderId="10" xfId="35" applyFont="1" applyBorder="1" applyAlignment="1">
      <alignment horizontal="center" vertical="center"/>
    </xf>
    <xf numFmtId="0" fontId="1" fillId="3" borderId="3" xfId="35" applyFont="1" applyBorder="1" applyAlignment="1">
      <alignment horizontal="center" vertical="center"/>
    </xf>
    <xf numFmtId="0" fontId="1" fillId="3" borderId="5" xfId="35" applyFont="1" applyBorder="1" applyAlignment="1">
      <alignment horizontal="center" vertical="center"/>
    </xf>
    <xf numFmtId="0" fontId="1" fillId="3" borderId="8" xfId="35" applyFont="1" applyBorder="1" applyAlignment="1">
      <alignment horizontal="center"/>
    </xf>
    <xf numFmtId="0" fontId="1" fillId="3" borderId="1" xfId="35" applyFont="1" applyBorder="1" applyAlignment="1">
      <alignment horizontal="center" wrapText="1"/>
    </xf>
    <xf numFmtId="0" fontId="1" fillId="3" borderId="2" xfId="35" applyFont="1" applyBorder="1" applyAlignment="1">
      <alignment horizontal="center" wrapText="1"/>
    </xf>
    <xf numFmtId="0" fontId="1" fillId="3" borderId="5" xfId="35" applyFont="1" applyBorder="1" applyAlignment="1">
      <alignment horizontal="center"/>
    </xf>
    <xf numFmtId="0" fontId="1" fillId="3" borderId="3" xfId="35" applyFont="1" applyBorder="1" applyAlignment="1">
      <alignment horizontal="center"/>
    </xf>
    <xf numFmtId="0" fontId="1" fillId="3" borderId="4" xfId="35" applyFont="1" applyBorder="1" applyAlignment="1">
      <alignment horizontal="center"/>
    </xf>
    <xf numFmtId="0" fontId="1" fillId="3" borderId="11" xfId="35" applyFont="1" applyBorder="1" applyAlignment="1">
      <alignment horizontal="center"/>
    </xf>
    <xf numFmtId="0" fontId="1" fillId="4" borderId="11" xfId="35" applyFont="1" applyFill="1" applyBorder="1" applyAlignment="1">
      <alignment horizontal="center"/>
    </xf>
    <xf numFmtId="0" fontId="1" fillId="3" borderId="12" xfId="35" applyFont="1" applyBorder="1" applyAlignment="1">
      <alignment horizontal="center"/>
    </xf>
    <xf numFmtId="0" fontId="1" fillId="3" borderId="0" xfId="35" applyFont="1" applyBorder="1" applyAlignment="1">
      <alignment horizontal="center" vertical="center"/>
    </xf>
    <xf numFmtId="0" fontId="1" fillId="3" borderId="13" xfId="35" applyFont="1" applyBorder="1" applyAlignment="1">
      <alignment horizontal="center" vertical="center"/>
    </xf>
    <xf numFmtId="0" fontId="1" fillId="3" borderId="4" xfId="35" applyFont="1" applyBorder="1" applyAlignment="1">
      <alignment horizontal="center" vertical="center"/>
    </xf>
    <xf numFmtId="0" fontId="1" fillId="2" borderId="11" xfId="25" applyFont="1" applyBorder="1" applyAlignment="1">
      <alignment horizontal="center"/>
    </xf>
    <xf numFmtId="4" fontId="1" fillId="5" borderId="1" xfId="35" applyNumberFormat="1" applyFont="1" applyFill="1" applyBorder="1" applyAlignment="1">
      <alignment horizontal="center"/>
    </xf>
    <xf numFmtId="0" fontId="1" fillId="5" borderId="2" xfId="35" applyFont="1" applyFill="1" applyBorder="1" applyAlignment="1">
      <alignment horizontal="center"/>
    </xf>
    <xf numFmtId="0" fontId="1" fillId="5" borderId="1" xfId="35" applyFont="1" applyFill="1" applyBorder="1" applyAlignment="1">
      <alignment horizontal="center"/>
    </xf>
    <xf numFmtId="180" fontId="1" fillId="5" borderId="1" xfId="35" applyNumberFormat="1" applyFont="1" applyFill="1" applyBorder="1" applyAlignment="1">
      <alignment horizontal="center"/>
    </xf>
    <xf numFmtId="180" fontId="1" fillId="5" borderId="2" xfId="35" applyNumberFormat="1" applyFont="1" applyFill="1" applyBorder="1" applyAlignment="1">
      <alignment horizontal="center"/>
    </xf>
    <xf numFmtId="180" fontId="1" fillId="4" borderId="1" xfId="39" applyNumberFormat="1" applyFont="1" applyFill="1" applyBorder="1" applyAlignment="1">
      <alignment horizontal="center"/>
    </xf>
    <xf numFmtId="4" fontId="1" fillId="4" borderId="1" xfId="39" applyNumberFormat="1" applyFont="1" applyFill="1" applyBorder="1" applyAlignment="1">
      <alignment horizontal="center"/>
    </xf>
    <xf numFmtId="0" fontId="2" fillId="6" borderId="1" xfId="39" applyFont="1" applyFill="1" applyBorder="1" applyAlignment="1">
      <alignment horizontal="center"/>
    </xf>
    <xf numFmtId="0" fontId="2" fillId="6" borderId="3" xfId="39" applyFont="1" applyFill="1" applyBorder="1" applyAlignment="1">
      <alignment horizontal="center"/>
    </xf>
    <xf numFmtId="0" fontId="1" fillId="3" borderId="11" xfId="35" applyFont="1" applyBorder="1" applyAlignment="1">
      <alignment horizontal="center" wrapText="1"/>
    </xf>
    <xf numFmtId="180" fontId="1" fillId="5" borderId="11" xfId="33" applyNumberFormat="1" applyFont="1" applyFill="1" applyBorder="1" applyAlignment="1">
      <alignment horizontal="center"/>
    </xf>
    <xf numFmtId="0" fontId="1" fillId="5" borderId="11" xfId="33" applyFont="1" applyFill="1" applyBorder="1" applyAlignment="1">
      <alignment horizontal="center"/>
    </xf>
    <xf numFmtId="180" fontId="1" fillId="5" borderId="11" xfId="29" applyNumberFormat="1" applyFont="1" applyFill="1" applyBorder="1" applyAlignment="1">
      <alignment horizontal="center"/>
    </xf>
    <xf numFmtId="0" fontId="1" fillId="4" borderId="1" xfId="39" applyFont="1" applyFill="1" applyBorder="1" applyAlignment="1">
      <alignment horizontal="center"/>
    </xf>
    <xf numFmtId="180" fontId="2" fillId="4" borderId="1" xfId="39" applyNumberFormat="1" applyFont="1" applyFill="1" applyBorder="1" applyAlignment="1">
      <alignment horizontal="center"/>
    </xf>
    <xf numFmtId="180" fontId="2" fillId="6" borderId="1" xfId="39" applyNumberFormat="1" applyFont="1" applyFill="1" applyBorder="1" applyAlignment="1">
      <alignment horizontal="center"/>
    </xf>
    <xf numFmtId="0" fontId="2" fillId="4" borderId="1" xfId="39" applyFont="1" applyFill="1" applyBorder="1" applyAlignment="1">
      <alignment horizontal="center"/>
    </xf>
    <xf numFmtId="0" fontId="2" fillId="6" borderId="11" xfId="39" applyFont="1" applyFill="1" applyBorder="1" applyAlignment="1">
      <alignment horizontal="center"/>
    </xf>
    <xf numFmtId="0" fontId="1" fillId="2" borderId="1" xfId="25" applyFont="1" applyBorder="1" applyAlignment="1">
      <alignment horizontal="left"/>
    </xf>
    <xf numFmtId="0" fontId="1" fillId="2" borderId="8" xfId="25" applyFont="1" applyBorder="1" applyAlignment="1">
      <alignment horizontal="left"/>
    </xf>
    <xf numFmtId="180" fontId="1" fillId="4" borderId="2" xfId="39" applyNumberFormat="1" applyFont="1" applyFill="1" applyBorder="1" applyAlignment="1">
      <alignment horizontal="center"/>
    </xf>
    <xf numFmtId="180" fontId="1" fillId="7" borderId="1" xfId="35" applyNumberFormat="1" applyFont="1" applyFill="1" applyBorder="1" applyAlignment="1">
      <alignment horizontal="center"/>
    </xf>
    <xf numFmtId="180" fontId="1" fillId="7" borderId="2" xfId="35" applyNumberFormat="1" applyFont="1" applyFill="1" applyBorder="1" applyAlignment="1">
      <alignment horizontal="center"/>
    </xf>
    <xf numFmtId="0" fontId="1" fillId="4" borderId="2" xfId="39" applyFont="1" applyFill="1" applyBorder="1" applyAlignment="1">
      <alignment horizontal="center"/>
    </xf>
    <xf numFmtId="0" fontId="2" fillId="6" borderId="2" xfId="39" applyFont="1" applyFill="1" applyBorder="1" applyAlignment="1">
      <alignment horizontal="center"/>
    </xf>
    <xf numFmtId="180" fontId="1" fillId="3" borderId="1" xfId="35" applyNumberFormat="1" applyFont="1" applyBorder="1" applyAlignment="1">
      <alignment horizontal="center"/>
    </xf>
    <xf numFmtId="180" fontId="1" fillId="3" borderId="2" xfId="35" applyNumberFormat="1" applyFont="1" applyBorder="1" applyAlignment="1">
      <alignment horizontal="center"/>
    </xf>
    <xf numFmtId="0" fontId="1" fillId="3" borderId="1" xfId="35" applyFont="1" applyBorder="1"/>
    <xf numFmtId="0" fontId="1" fillId="3" borderId="8" xfId="35" applyFont="1" applyBorder="1"/>
    <xf numFmtId="0" fontId="2" fillId="6" borderId="5" xfId="39" applyFont="1" applyFill="1" applyBorder="1" applyAlignment="1">
      <alignment horizontal="center"/>
    </xf>
    <xf numFmtId="180" fontId="1" fillId="3" borderId="3" xfId="35" applyNumberFormat="1" applyFont="1" applyBorder="1" applyAlignment="1">
      <alignment horizontal="center"/>
    </xf>
    <xf numFmtId="0" fontId="1" fillId="3" borderId="3" xfId="35" applyFont="1" applyBorder="1"/>
    <xf numFmtId="0" fontId="1" fillId="3" borderId="4" xfId="35" applyFont="1" applyBorder="1"/>
    <xf numFmtId="0" fontId="1" fillId="7" borderId="2" xfId="35" applyFont="1" applyFill="1" applyBorder="1" applyAlignment="1">
      <alignment horizontal="center"/>
    </xf>
    <xf numFmtId="180" fontId="2" fillId="4" borderId="2" xfId="39" applyNumberFormat="1" applyFont="1" applyFill="1" applyBorder="1" applyAlignment="1">
      <alignment horizontal="center"/>
    </xf>
    <xf numFmtId="180" fontId="2" fillId="6" borderId="2" xfId="39" applyNumberFormat="1" applyFont="1" applyFill="1" applyBorder="1" applyAlignment="1">
      <alignment horizontal="center"/>
    </xf>
    <xf numFmtId="0" fontId="2" fillId="4" borderId="2" xfId="39" applyFont="1" applyFill="1" applyBorder="1" applyAlignment="1">
      <alignment horizontal="center"/>
    </xf>
    <xf numFmtId="180" fontId="1" fillId="7" borderId="11" xfId="35" applyNumberFormat="1" applyFont="1" applyFill="1" applyBorder="1" applyAlignment="1">
      <alignment horizontal="center"/>
    </xf>
    <xf numFmtId="0" fontId="1" fillId="7" borderId="11" xfId="35" applyFont="1" applyFill="1" applyBorder="1" applyAlignment="1">
      <alignment horizontal="center"/>
    </xf>
    <xf numFmtId="0" fontId="1" fillId="2" borderId="2" xfId="25" applyFont="1" applyBorder="1" applyAlignment="1">
      <alignment horizontal="left"/>
    </xf>
    <xf numFmtId="0" fontId="1" fillId="3" borderId="2" xfId="35" applyFont="1" applyBorder="1"/>
    <xf numFmtId="0" fontId="1" fillId="3" borderId="5" xfId="35" applyFont="1" applyBorder="1"/>
    <xf numFmtId="0" fontId="1" fillId="3" borderId="11" xfId="35" applyFont="1" applyBorder="1" applyAlignment="1">
      <alignment horizontal="center" vertical="center"/>
    </xf>
    <xf numFmtId="0" fontId="1" fillId="3" borderId="9" xfId="35" applyFont="1" applyBorder="1" applyAlignment="1">
      <alignment horizontal="center"/>
    </xf>
    <xf numFmtId="0" fontId="1" fillId="3" borderId="10" xfId="35" applyFont="1" applyBorder="1" applyAlignment="1">
      <alignment horizontal="center"/>
    </xf>
    <xf numFmtId="0" fontId="1" fillId="3" borderId="13" xfId="35" applyFont="1" applyBorder="1" applyAlignment="1">
      <alignment horizontal="center"/>
    </xf>
    <xf numFmtId="0" fontId="1" fillId="5" borderId="8" xfId="35" applyFont="1" applyFill="1" applyBorder="1" applyAlignment="1">
      <alignment horizontal="center"/>
    </xf>
    <xf numFmtId="0" fontId="2" fillId="3" borderId="11" xfId="35" applyFont="1" applyBorder="1" applyAlignment="1">
      <alignment horizontal="center"/>
    </xf>
    <xf numFmtId="180" fontId="2" fillId="4" borderId="1" xfId="35" applyNumberFormat="1" applyFont="1" applyFill="1" applyBorder="1" applyAlignment="1">
      <alignment horizontal="center"/>
    </xf>
    <xf numFmtId="0" fontId="1" fillId="3" borderId="11" xfId="35" applyFont="1" applyBorder="1" applyAlignment="1"/>
    <xf numFmtId="180" fontId="2" fillId="3" borderId="1" xfId="35" applyNumberFormat="1" applyFont="1" applyBorder="1" applyAlignment="1">
      <alignment horizontal="center"/>
    </xf>
    <xf numFmtId="180" fontId="2" fillId="4" borderId="2" xfId="35" applyNumberFormat="1" applyFont="1" applyFill="1" applyBorder="1" applyAlignment="1">
      <alignment horizontal="center"/>
    </xf>
    <xf numFmtId="180" fontId="2" fillId="3" borderId="2" xfId="35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8" borderId="11" xfId="36" applyFont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wrapText="1"/>
    </xf>
    <xf numFmtId="0" fontId="0" fillId="8" borderId="11" xfId="36" applyBorder="1" applyAlignment="1">
      <alignment vertical="center"/>
    </xf>
    <xf numFmtId="0" fontId="5" fillId="10" borderId="11" xfId="34" applyFont="1" applyBorder="1" applyAlignment="1">
      <alignment horizontal="left" vertical="top"/>
    </xf>
    <xf numFmtId="0" fontId="6" fillId="10" borderId="11" xfId="34" applyFont="1" applyBorder="1" applyAlignment="1">
      <alignment horizontal="left" vertical="top"/>
    </xf>
    <xf numFmtId="0" fontId="5" fillId="10" borderId="11" xfId="34" applyFont="1" applyBorder="1" applyAlignment="1">
      <alignment horizontal="left" vertical="top" wrapText="1"/>
    </xf>
    <xf numFmtId="0" fontId="7" fillId="11" borderId="11" xfId="42" applyFont="1" applyBorder="1" applyAlignment="1">
      <alignment horizontal="center"/>
    </xf>
    <xf numFmtId="58" fontId="6" fillId="10" borderId="11" xfId="34" applyNumberFormat="1" applyFont="1" applyBorder="1" applyAlignment="1">
      <alignment horizontal="left" vertical="top"/>
    </xf>
    <xf numFmtId="0" fontId="6" fillId="10" borderId="11" xfId="34" applyFont="1" applyBorder="1" applyAlignment="1">
      <alignment horizontal="left" vertical="top" wrapText="1"/>
    </xf>
    <xf numFmtId="0" fontId="8" fillId="10" borderId="11" xfId="34" applyFont="1" applyBorder="1" applyAlignment="1">
      <alignment horizontal="left" vertical="top"/>
    </xf>
    <xf numFmtId="0" fontId="9" fillId="10" borderId="11" xfId="34" applyFont="1" applyBorder="1" applyAlignment="1">
      <alignment horizontal="left" vertical="top"/>
    </xf>
    <xf numFmtId="0" fontId="9" fillId="10" borderId="11" xfId="34" applyFont="1" applyBorder="1" applyAlignment="1">
      <alignment horizontal="left" vertical="top" wrapText="1"/>
    </xf>
    <xf numFmtId="0" fontId="10" fillId="10" borderId="11" xfId="34" applyFont="1" applyBorder="1" applyAlignment="1">
      <alignment horizontal="left" vertical="top" wrapText="1"/>
    </xf>
    <xf numFmtId="0" fontId="7" fillId="12" borderId="0" xfId="0" applyFont="1" applyFill="1" applyAlignment="1">
      <alignment horizontal="center" wrapText="1"/>
    </xf>
    <xf numFmtId="0" fontId="11" fillId="0" borderId="0" xfId="0" applyFont="1"/>
    <xf numFmtId="0" fontId="12" fillId="10" borderId="11" xfId="34" applyFont="1" applyBorder="1" applyAlignment="1">
      <alignment horizontal="left" vertical="top"/>
    </xf>
    <xf numFmtId="0" fontId="13" fillId="13" borderId="11" xfId="0" applyFont="1" applyFill="1" applyBorder="1" applyAlignment="1">
      <alignment horizontal="left" vertical="top"/>
    </xf>
    <xf numFmtId="0" fontId="1" fillId="11" borderId="11" xfId="42" applyFont="1" applyBorder="1" applyAlignment="1">
      <alignment horizontal="center" vertical="center"/>
    </xf>
    <xf numFmtId="180" fontId="0" fillId="0" borderId="0" xfId="0" applyNumberFormat="1" applyAlignment="1">
      <alignment horizontal="center"/>
    </xf>
    <xf numFmtId="0" fontId="6" fillId="11" borderId="11" xfId="42" applyFont="1" applyBorder="1" applyAlignment="1">
      <alignment horizontal="center"/>
    </xf>
    <xf numFmtId="0" fontId="6" fillId="10" borderId="11" xfId="34" applyFont="1" applyBorder="1" applyAlignment="1">
      <alignment wrapText="1"/>
    </xf>
    <xf numFmtId="0" fontId="6" fillId="10" borderId="11" xfId="34" applyFont="1" applyBorder="1" applyAlignment="1"/>
    <xf numFmtId="0" fontId="7" fillId="11" borderId="12" xfId="42" applyFont="1" applyBorder="1" applyAlignment="1">
      <alignment horizontal="center"/>
    </xf>
    <xf numFmtId="0" fontId="1" fillId="11" borderId="11" xfId="42" applyFont="1" applyBorder="1" applyAlignment="1">
      <alignment horizontal="center"/>
    </xf>
    <xf numFmtId="0" fontId="0" fillId="8" borderId="1" xfId="36" applyBorder="1" applyAlignment="1">
      <alignment vertical="center"/>
    </xf>
    <xf numFmtId="0" fontId="6" fillId="0" borderId="11" xfId="0" applyFont="1" applyBorder="1" applyAlignment="1">
      <alignment horizontal="left" vertical="top"/>
    </xf>
    <xf numFmtId="58" fontId="6" fillId="0" borderId="11" xfId="0" applyNumberFormat="1" applyFont="1" applyBorder="1" applyAlignment="1">
      <alignment horizontal="left" vertical="top"/>
    </xf>
    <xf numFmtId="0" fontId="6" fillId="0" borderId="11" xfId="0" applyFont="1" applyBorder="1" applyAlignment="1">
      <alignment wrapText="1"/>
    </xf>
    <xf numFmtId="0" fontId="6" fillId="0" borderId="11" xfId="0" applyFont="1" applyBorder="1"/>
    <xf numFmtId="0" fontId="14" fillId="0" borderId="11" xfId="49" applyBorder="1"/>
    <xf numFmtId="0" fontId="0" fillId="0" borderId="11" xfId="0" applyBorder="1" applyAlignment="1">
      <alignment horizontal="center"/>
    </xf>
    <xf numFmtId="0" fontId="8" fillId="0" borderId="11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/>
    </xf>
    <xf numFmtId="0" fontId="0" fillId="8" borderId="6" xfId="36" applyBorder="1" applyAlignment="1">
      <alignment vertical="center"/>
    </xf>
    <xf numFmtId="180" fontId="0" fillId="0" borderId="0" xfId="0" applyNumberFormat="1"/>
    <xf numFmtId="0" fontId="14" fillId="0" borderId="0" xfId="49"/>
    <xf numFmtId="0" fontId="6" fillId="0" borderId="12" xfId="0" applyFont="1" applyBorder="1" applyAlignment="1">
      <alignment horizontal="left" vertical="top"/>
    </xf>
    <xf numFmtId="58" fontId="6" fillId="0" borderId="12" xfId="0" applyNumberFormat="1" applyFont="1" applyBorder="1" applyAlignment="1">
      <alignment horizontal="left" vertical="top"/>
    </xf>
    <xf numFmtId="0" fontId="6" fillId="0" borderId="12" xfId="0" applyFont="1" applyBorder="1" applyAlignment="1">
      <alignment horizontal="left" vertical="top" wrapText="1"/>
    </xf>
    <xf numFmtId="0" fontId="0" fillId="0" borderId="12" xfId="0" applyBorder="1" applyAlignment="1">
      <alignment horizontal="center"/>
    </xf>
    <xf numFmtId="0" fontId="0" fillId="0" borderId="11" xfId="0" applyBorder="1"/>
    <xf numFmtId="0" fontId="6" fillId="0" borderId="11" xfId="0" applyFont="1" applyBorder="1" applyAlignment="1">
      <alignment horizontal="left"/>
    </xf>
    <xf numFmtId="58" fontId="6" fillId="0" borderId="11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181" fontId="6" fillId="0" borderId="11" xfId="0" applyNumberFormat="1" applyFont="1" applyBorder="1" applyAlignment="1">
      <alignment horizontal="left"/>
    </xf>
    <xf numFmtId="181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58" fontId="0" fillId="0" borderId="0" xfId="0" applyNumberFormat="1"/>
    <xf numFmtId="0" fontId="2" fillId="1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80" fontId="2" fillId="0" borderId="0" xfId="0" applyNumberFormat="1" applyFont="1" applyAlignment="1">
      <alignment horizontal="center"/>
    </xf>
    <xf numFmtId="0" fontId="2" fillId="15" borderId="0" xfId="0" applyFont="1" applyFill="1" applyAlignment="1">
      <alignment horizontal="center"/>
    </xf>
    <xf numFmtId="180" fontId="2" fillId="15" borderId="0" xfId="0" applyNumberFormat="1" applyFont="1" applyFill="1" applyAlignment="1">
      <alignment horizontal="center"/>
    </xf>
    <xf numFmtId="180" fontId="16" fillId="15" borderId="0" xfId="0" applyNumberFormat="1" applyFont="1" applyFill="1" applyAlignment="1">
      <alignment horizontal="center"/>
    </xf>
    <xf numFmtId="0" fontId="17" fillId="5" borderId="0" xfId="0" applyFont="1" applyFill="1" applyAlignment="1">
      <alignment horizontal="center"/>
    </xf>
    <xf numFmtId="180" fontId="17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2" fillId="16" borderId="0" xfId="0" applyFont="1" applyFill="1" applyAlignment="1">
      <alignment horizontal="center"/>
    </xf>
    <xf numFmtId="180" fontId="2" fillId="16" borderId="0" xfId="0" applyNumberFormat="1" applyFont="1" applyFill="1" applyAlignment="1">
      <alignment horizontal="center"/>
    </xf>
    <xf numFmtId="0" fontId="18" fillId="17" borderId="11" xfId="49" applyFont="1" applyFill="1" applyBorder="1" applyAlignment="1">
      <alignment horizontal="center" vertical="center"/>
    </xf>
    <xf numFmtId="0" fontId="19" fillId="15" borderId="0" xfId="0" applyFont="1" applyFill="1" applyAlignment="1">
      <alignment horizontal="center"/>
    </xf>
    <xf numFmtId="0" fontId="18" fillId="18" borderId="11" xfId="49" applyFont="1" applyFill="1" applyBorder="1" applyAlignment="1">
      <alignment horizontal="center" vertical="center"/>
    </xf>
    <xf numFmtId="180" fontId="18" fillId="18" borderId="11" xfId="49" applyNumberFormat="1" applyFont="1" applyFill="1" applyBorder="1" applyAlignment="1">
      <alignment horizontal="center" vertical="center"/>
    </xf>
    <xf numFmtId="0" fontId="2" fillId="19" borderId="11" xfId="46" applyFont="1" applyBorder="1" applyAlignment="1">
      <alignment horizontal="center" vertical="center"/>
    </xf>
    <xf numFmtId="180" fontId="2" fillId="19" borderId="11" xfId="46" applyNumberFormat="1" applyFont="1" applyBorder="1" applyAlignment="1">
      <alignment horizontal="center" vertical="center"/>
    </xf>
    <xf numFmtId="1" fontId="2" fillId="19" borderId="11" xfId="46" applyNumberFormat="1" applyFont="1" applyBorder="1" applyAlignment="1">
      <alignment horizontal="center" vertical="center"/>
    </xf>
    <xf numFmtId="0" fontId="20" fillId="20" borderId="11" xfId="22" applyBorder="1" applyAlignment="1">
      <alignment horizontal="center" vertical="center"/>
    </xf>
    <xf numFmtId="0" fontId="20" fillId="20" borderId="0" xfId="22"/>
    <xf numFmtId="0" fontId="0" fillId="20" borderId="11" xfId="22" applyFont="1" applyBorder="1" applyAlignment="1">
      <alignment horizontal="center" vertical="center"/>
    </xf>
    <xf numFmtId="180" fontId="20" fillId="20" borderId="11" xfId="22" applyNumberFormat="1" applyBorder="1" applyAlignment="1">
      <alignment horizontal="center" vertical="center"/>
    </xf>
    <xf numFmtId="0" fontId="2" fillId="20" borderId="11" xfId="22" applyFont="1" applyBorder="1" applyAlignment="1">
      <alignment horizontal="center" vertical="center"/>
    </xf>
    <xf numFmtId="0" fontId="2" fillId="19" borderId="11" xfId="46" applyFont="1" applyBorder="1" applyAlignment="1">
      <alignment horizontal="center"/>
    </xf>
    <xf numFmtId="182" fontId="2" fillId="19" borderId="11" xfId="46" applyNumberFormat="1" applyFont="1" applyBorder="1" applyAlignment="1">
      <alignment horizontal="center"/>
    </xf>
    <xf numFmtId="0" fontId="21" fillId="21" borderId="11" xfId="49" applyFont="1" applyFill="1" applyBorder="1" applyAlignment="1">
      <alignment horizontal="center" vertical="center"/>
    </xf>
    <xf numFmtId="181" fontId="21" fillId="21" borderId="11" xfId="49" applyNumberFormat="1" applyFont="1" applyFill="1" applyBorder="1" applyAlignment="1">
      <alignment horizontal="center" vertical="center"/>
    </xf>
    <xf numFmtId="180" fontId="22" fillId="19" borderId="11" xfId="46" applyNumberFormat="1" applyFont="1" applyBorder="1" applyAlignment="1">
      <alignment horizontal="center" vertical="center"/>
    </xf>
    <xf numFmtId="0" fontId="19" fillId="14" borderId="0" xfId="0" applyFont="1" applyFill="1" applyAlignment="1">
      <alignment horizontal="center"/>
    </xf>
    <xf numFmtId="180" fontId="2" fillId="19" borderId="11" xfId="46" applyNumberFormat="1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180" fontId="19" fillId="15" borderId="0" xfId="0" applyNumberFormat="1" applyFont="1" applyFill="1" applyAlignment="1">
      <alignment horizontal="center"/>
    </xf>
    <xf numFmtId="180" fontId="19" fillId="14" borderId="0" xfId="0" applyNumberFormat="1" applyFont="1" applyFill="1" applyAlignment="1">
      <alignment horizontal="center"/>
    </xf>
    <xf numFmtId="1" fontId="2" fillId="19" borderId="11" xfId="46" applyNumberFormat="1" applyFont="1" applyBorder="1" applyAlignment="1">
      <alignment horizontal="center" vertical="center" wrapText="1"/>
    </xf>
    <xf numFmtId="0" fontId="2" fillId="19" borderId="11" xfId="46" applyFont="1" applyBorder="1" applyAlignment="1">
      <alignment horizontal="center" vertical="center" wrapText="1"/>
    </xf>
    <xf numFmtId="49" fontId="2" fillId="19" borderId="11" xfId="46" applyNumberFormat="1" applyFont="1" applyBorder="1" applyAlignment="1">
      <alignment horizontal="center" vertical="center"/>
    </xf>
    <xf numFmtId="0" fontId="2" fillId="22" borderId="11" xfId="46" applyFont="1" applyFill="1" applyBorder="1" applyAlignment="1">
      <alignment horizontal="center" vertical="center"/>
    </xf>
    <xf numFmtId="0" fontId="2" fillId="4" borderId="11" xfId="46" applyFont="1" applyFill="1" applyBorder="1" applyAlignment="1">
      <alignment horizontal="center" vertical="center"/>
    </xf>
    <xf numFmtId="180" fontId="2" fillId="23" borderId="11" xfId="46" applyNumberFormat="1" applyFont="1" applyFill="1" applyBorder="1" applyAlignment="1">
      <alignment horizontal="center" vertical="center"/>
    </xf>
    <xf numFmtId="0" fontId="2" fillId="23" borderId="11" xfId="46" applyFont="1" applyFill="1" applyBorder="1" applyAlignment="1">
      <alignment horizontal="center" vertical="center"/>
    </xf>
    <xf numFmtId="4" fontId="2" fillId="19" borderId="11" xfId="46" applyNumberFormat="1" applyFont="1" applyBorder="1" applyAlignment="1">
      <alignment horizontal="center"/>
    </xf>
    <xf numFmtId="1" fontId="2" fillId="19" borderId="0" xfId="46" applyNumberFormat="1" applyFont="1" applyBorder="1" applyAlignment="1">
      <alignment horizontal="center" vertical="center"/>
    </xf>
    <xf numFmtId="180" fontId="2" fillId="19" borderId="0" xfId="46" applyNumberFormat="1" applyFont="1" applyBorder="1" applyAlignment="1">
      <alignment horizontal="center" vertical="center"/>
    </xf>
    <xf numFmtId="0" fontId="2" fillId="19" borderId="14" xfId="46" applyFont="1" applyBorder="1" applyAlignment="1">
      <alignment horizontal="center" vertical="center" wrapText="1"/>
    </xf>
    <xf numFmtId="180" fontId="2" fillId="19" borderId="14" xfId="46" applyNumberFormat="1" applyFont="1" applyBorder="1" applyAlignment="1">
      <alignment horizontal="center" vertical="center"/>
    </xf>
    <xf numFmtId="0" fontId="18" fillId="17" borderId="1" xfId="49" applyFont="1" applyFill="1" applyBorder="1" applyAlignment="1">
      <alignment horizontal="center" vertical="center"/>
    </xf>
    <xf numFmtId="0" fontId="18" fillId="17" borderId="8" xfId="49" applyFont="1" applyFill="1" applyBorder="1" applyAlignment="1">
      <alignment horizontal="center" vertical="center"/>
    </xf>
    <xf numFmtId="0" fontId="18" fillId="17" borderId="2" xfId="49" applyFont="1" applyFill="1" applyBorder="1" applyAlignment="1">
      <alignment horizontal="center" vertical="center"/>
    </xf>
    <xf numFmtId="0" fontId="16" fillId="12" borderId="11" xfId="25" applyFont="1" applyFill="1" applyBorder="1" applyAlignment="1">
      <alignment horizontal="center" vertical="center"/>
    </xf>
    <xf numFmtId="180" fontId="2" fillId="0" borderId="15" xfId="0" applyNumberFormat="1" applyFont="1" applyBorder="1" applyAlignment="1">
      <alignment horizontal="center"/>
    </xf>
    <xf numFmtId="0" fontId="17" fillId="24" borderId="11" xfId="45" applyFont="1" applyBorder="1" applyAlignment="1">
      <alignment horizontal="center"/>
    </xf>
    <xf numFmtId="180" fontId="17" fillId="24" borderId="11" xfId="45" applyNumberFormat="1" applyFont="1" applyBorder="1" applyAlignment="1">
      <alignment horizontal="center"/>
    </xf>
    <xf numFmtId="0" fontId="16" fillId="12" borderId="11" xfId="25" applyFont="1" applyFill="1" applyBorder="1" applyAlignment="1">
      <alignment horizontal="center"/>
    </xf>
    <xf numFmtId="0" fontId="1" fillId="25" borderId="11" xfId="33" applyFont="1" applyBorder="1" applyAlignment="1">
      <alignment horizontal="center" vertical="center"/>
    </xf>
    <xf numFmtId="0" fontId="16" fillId="12" borderId="11" xfId="25" applyFont="1" applyFill="1" applyBorder="1" applyAlignment="1">
      <alignment horizontal="center" vertical="center" wrapText="1"/>
    </xf>
    <xf numFmtId="0" fontId="1" fillId="25" borderId="11" xfId="33" applyFont="1" applyBorder="1" applyAlignment="1">
      <alignment horizontal="center" vertical="center" wrapText="1"/>
    </xf>
    <xf numFmtId="0" fontId="23" fillId="26" borderId="16" xfId="18" applyFont="1" applyBorder="1" applyAlignment="1">
      <alignment horizontal="center" vertical="center"/>
    </xf>
    <xf numFmtId="0" fontId="23" fillId="26" borderId="17" xfId="18" applyFont="1" applyAlignment="1">
      <alignment horizontal="center" vertical="center"/>
    </xf>
    <xf numFmtId="0" fontId="24" fillId="12" borderId="11" xfId="0" applyFont="1" applyFill="1" applyBorder="1" applyAlignment="1">
      <alignment horizontal="center"/>
    </xf>
    <xf numFmtId="0" fontId="16" fillId="12" borderId="11" xfId="41" applyFont="1" applyFill="1" applyBorder="1" applyAlignment="1">
      <alignment horizontal="center"/>
    </xf>
    <xf numFmtId="0" fontId="1" fillId="26" borderId="17" xfId="18" applyFont="1" applyAlignment="1">
      <alignment horizontal="center" vertical="center"/>
    </xf>
    <xf numFmtId="0" fontId="25" fillId="0" borderId="0" xfId="49" applyFont="1" applyAlignment="1">
      <alignment horizontal="center"/>
    </xf>
    <xf numFmtId="0" fontId="26" fillId="0" borderId="18" xfId="0" applyFont="1" applyBorder="1" applyAlignment="1">
      <alignment horizontal="center" vertical="center"/>
    </xf>
    <xf numFmtId="0" fontId="26" fillId="9" borderId="14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58" fontId="27" fillId="0" borderId="14" xfId="0" applyNumberFormat="1" applyFont="1" applyBorder="1" applyAlignment="1">
      <alignment horizontal="center" vertical="center"/>
    </xf>
    <xf numFmtId="58" fontId="26" fillId="0" borderId="14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9" fillId="27" borderId="11" xfId="0" applyFont="1" applyFill="1" applyBorder="1" applyAlignment="1">
      <alignment horizontal="center" vertical="center"/>
    </xf>
    <xf numFmtId="0" fontId="29" fillId="27" borderId="11" xfId="0" applyFont="1" applyFill="1" applyBorder="1" applyAlignment="1">
      <alignment horizontal="center" vertical="center" wrapText="1"/>
    </xf>
    <xf numFmtId="0" fontId="30" fillId="13" borderId="11" xfId="0" applyFont="1" applyFill="1" applyBorder="1" applyAlignment="1">
      <alignment horizontal="center" vertical="center"/>
    </xf>
    <xf numFmtId="180" fontId="30" fillId="13" borderId="11" xfId="0" applyNumberFormat="1" applyFont="1" applyFill="1" applyBorder="1" applyAlignment="1">
      <alignment horizontal="center" vertical="center"/>
    </xf>
    <xf numFmtId="180" fontId="30" fillId="13" borderId="11" xfId="0" applyNumberFormat="1" applyFont="1" applyFill="1" applyBorder="1" applyAlignment="1">
      <alignment horizontal="center" vertical="center" wrapText="1"/>
    </xf>
    <xf numFmtId="180" fontId="30" fillId="13" borderId="11" xfId="2" applyNumberFormat="1" applyFont="1" applyFill="1" applyBorder="1" applyAlignment="1">
      <alignment horizontal="center" vertical="center"/>
    </xf>
    <xf numFmtId="0" fontId="31" fillId="10" borderId="11" xfId="34" applyFont="1" applyBorder="1" applyAlignment="1">
      <alignment horizontal="center" vertical="center"/>
    </xf>
    <xf numFmtId="180" fontId="29" fillId="28" borderId="11" xfId="2" applyNumberFormat="1" applyFont="1" applyFill="1" applyBorder="1" applyAlignment="1">
      <alignment horizontal="center" vertical="center"/>
    </xf>
    <xf numFmtId="180" fontId="26" fillId="29" borderId="11" xfId="23" applyNumberFormat="1" applyFont="1" applyBorder="1" applyAlignment="1">
      <alignment horizontal="center" vertical="center"/>
    </xf>
    <xf numFmtId="180" fontId="32" fillId="30" borderId="11" xfId="0" applyNumberFormat="1" applyFont="1" applyFill="1" applyBorder="1" applyAlignment="1">
      <alignment horizontal="center" vertical="center"/>
    </xf>
    <xf numFmtId="0" fontId="29" fillId="30" borderId="11" xfId="0" applyFont="1" applyFill="1" applyBorder="1" applyAlignment="1">
      <alignment horizontal="center" vertical="center"/>
    </xf>
    <xf numFmtId="0" fontId="29" fillId="30" borderId="11" xfId="0" applyFont="1" applyFill="1" applyBorder="1" applyAlignment="1">
      <alignment horizontal="center" vertical="center" wrapText="1"/>
    </xf>
    <xf numFmtId="0" fontId="26" fillId="9" borderId="11" xfId="46" applyFont="1" applyFill="1" applyBorder="1" applyAlignment="1">
      <alignment horizontal="center" vertical="center"/>
    </xf>
    <xf numFmtId="0" fontId="31" fillId="9" borderId="11" xfId="46" applyFont="1" applyFill="1" applyBorder="1" applyAlignment="1">
      <alignment horizontal="center" vertical="center"/>
    </xf>
    <xf numFmtId="180" fontId="31" fillId="9" borderId="11" xfId="46" applyNumberFormat="1" applyFont="1" applyFill="1" applyBorder="1" applyAlignment="1">
      <alignment horizontal="center" vertical="center"/>
    </xf>
    <xf numFmtId="0" fontId="26" fillId="19" borderId="11" xfId="46" applyFont="1" applyBorder="1" applyAlignment="1">
      <alignment horizontal="center" vertical="center"/>
    </xf>
    <xf numFmtId="0" fontId="31" fillId="19" borderId="11" xfId="46" applyFont="1" applyBorder="1" applyAlignment="1">
      <alignment horizontal="center" vertical="center"/>
    </xf>
    <xf numFmtId="180" fontId="31" fillId="19" borderId="11" xfId="46" applyNumberFormat="1" applyFont="1" applyBorder="1" applyAlignment="1">
      <alignment horizontal="center" vertical="center"/>
    </xf>
    <xf numFmtId="0" fontId="33" fillId="31" borderId="11" xfId="0" applyFont="1" applyFill="1" applyBorder="1" applyAlignment="1">
      <alignment horizontal="center" vertical="center"/>
    </xf>
    <xf numFmtId="183" fontId="33" fillId="31" borderId="11" xfId="2" applyNumberFormat="1" applyFont="1" applyFill="1" applyBorder="1" applyAlignment="1" applyProtection="1">
      <alignment horizontal="center" vertical="center"/>
    </xf>
    <xf numFmtId="0" fontId="30" fillId="5" borderId="11" xfId="0" applyFont="1" applyFill="1" applyBorder="1" applyAlignment="1">
      <alignment horizontal="center" vertical="center"/>
    </xf>
    <xf numFmtId="0" fontId="32" fillId="27" borderId="11" xfId="0" applyFont="1" applyFill="1" applyBorder="1" applyAlignment="1">
      <alignment horizontal="center" vertical="center"/>
    </xf>
    <xf numFmtId="180" fontId="26" fillId="19" borderId="11" xfId="46" applyNumberFormat="1" applyFont="1" applyBorder="1" applyAlignment="1">
      <alignment horizontal="center" vertical="center"/>
    </xf>
    <xf numFmtId="0" fontId="31" fillId="19" borderId="11" xfId="46" applyFont="1" applyBorder="1" applyAlignment="1">
      <alignment horizontal="center" vertical="center" wrapText="1"/>
    </xf>
    <xf numFmtId="0" fontId="26" fillId="19" borderId="11" xfId="46" applyFont="1" applyBorder="1" applyAlignment="1">
      <alignment horizontal="center" vertical="center" wrapText="1"/>
    </xf>
    <xf numFmtId="180" fontId="33" fillId="31" borderId="11" xfId="0" applyNumberFormat="1" applyFont="1" applyFill="1" applyBorder="1" applyAlignment="1">
      <alignment horizontal="center" vertical="center"/>
    </xf>
    <xf numFmtId="180" fontId="33" fillId="31" borderId="11" xfId="2" applyNumberFormat="1" applyFont="1" applyFill="1" applyBorder="1" applyAlignment="1" applyProtection="1">
      <alignment horizontal="center" vertical="center"/>
    </xf>
    <xf numFmtId="0" fontId="32" fillId="30" borderId="11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6" fillId="32" borderId="19" xfId="0" applyFont="1" applyFill="1" applyBorder="1" applyAlignment="1">
      <alignment horizontal="center" vertical="center" wrapText="1"/>
    </xf>
    <xf numFmtId="0" fontId="26" fillId="32" borderId="14" xfId="0" applyFont="1" applyFill="1" applyBorder="1" applyAlignment="1">
      <alignment horizontal="center" vertical="center"/>
    </xf>
    <xf numFmtId="0" fontId="26" fillId="32" borderId="20" xfId="0" applyFont="1" applyFill="1" applyBorder="1" applyAlignment="1">
      <alignment horizontal="center" vertical="center"/>
    </xf>
    <xf numFmtId="0" fontId="26" fillId="32" borderId="18" xfId="0" applyFont="1" applyFill="1" applyBorder="1" applyAlignment="1">
      <alignment horizontal="center" vertical="center"/>
    </xf>
    <xf numFmtId="58" fontId="34" fillId="27" borderId="11" xfId="0" applyNumberFormat="1" applyFont="1" applyFill="1" applyBorder="1" applyAlignment="1">
      <alignment horizontal="center" vertical="center" wrapText="1"/>
    </xf>
    <xf numFmtId="58" fontId="29" fillId="27" borderId="11" xfId="0" applyNumberFormat="1" applyFont="1" applyFill="1" applyBorder="1" applyAlignment="1">
      <alignment horizontal="center" vertical="center"/>
    </xf>
    <xf numFmtId="0" fontId="26" fillId="32" borderId="19" xfId="0" applyFont="1" applyFill="1" applyBorder="1" applyAlignment="1">
      <alignment horizontal="center" vertical="center"/>
    </xf>
    <xf numFmtId="58" fontId="27" fillId="13" borderId="11" xfId="0" applyNumberFormat="1" applyFont="1" applyFill="1" applyBorder="1" applyAlignment="1">
      <alignment horizontal="center" vertical="center"/>
    </xf>
    <xf numFmtId="180" fontId="30" fillId="32" borderId="11" xfId="0" applyNumberFormat="1" applyFont="1" applyFill="1" applyBorder="1" applyAlignment="1">
      <alignment horizontal="center" vertical="center"/>
    </xf>
    <xf numFmtId="58" fontId="26" fillId="33" borderId="11" xfId="0" applyNumberFormat="1" applyFont="1" applyFill="1" applyBorder="1" applyAlignment="1">
      <alignment horizontal="center" vertical="center"/>
    </xf>
    <xf numFmtId="58" fontId="34" fillId="30" borderId="11" xfId="0" applyNumberFormat="1" applyFont="1" applyFill="1" applyBorder="1" applyAlignment="1">
      <alignment horizontal="center" vertical="center" wrapText="1"/>
    </xf>
    <xf numFmtId="58" fontId="29" fillId="30" borderId="11" xfId="0" applyNumberFormat="1" applyFont="1" applyFill="1" applyBorder="1" applyAlignment="1">
      <alignment horizontal="center" vertical="center"/>
    </xf>
    <xf numFmtId="0" fontId="26" fillId="9" borderId="11" xfId="46" applyFont="1" applyFill="1" applyBorder="1" applyAlignment="1">
      <alignment horizontal="center" vertical="center" wrapText="1"/>
    </xf>
    <xf numFmtId="58" fontId="26" fillId="9" borderId="11" xfId="46" applyNumberFormat="1" applyFont="1" applyFill="1" applyBorder="1" applyAlignment="1">
      <alignment horizontal="center" vertical="center"/>
    </xf>
    <xf numFmtId="0" fontId="26" fillId="34" borderId="11" xfId="0" applyFont="1" applyFill="1" applyBorder="1" applyAlignment="1">
      <alignment horizontal="center" vertical="center"/>
    </xf>
    <xf numFmtId="0" fontId="26" fillId="34" borderId="19" xfId="0" applyFont="1" applyFill="1" applyBorder="1" applyAlignment="1">
      <alignment horizontal="center" vertical="center"/>
    </xf>
    <xf numFmtId="0" fontId="26" fillId="34" borderId="14" xfId="0" applyFont="1" applyFill="1" applyBorder="1" applyAlignment="1">
      <alignment horizontal="center" vertical="center"/>
    </xf>
    <xf numFmtId="58" fontId="26" fillId="19" borderId="11" xfId="46" applyNumberFormat="1" applyFont="1" applyBorder="1" applyAlignment="1">
      <alignment horizontal="center" vertical="center"/>
    </xf>
    <xf numFmtId="0" fontId="26" fillId="32" borderId="11" xfId="0" applyFont="1" applyFill="1" applyBorder="1" applyAlignment="1">
      <alignment horizontal="center" vertical="center"/>
    </xf>
    <xf numFmtId="0" fontId="26" fillId="32" borderId="21" xfId="0" applyFont="1" applyFill="1" applyBorder="1" applyAlignment="1">
      <alignment horizontal="center" vertical="center"/>
    </xf>
    <xf numFmtId="0" fontId="26" fillId="32" borderId="22" xfId="0" applyFont="1" applyFill="1" applyBorder="1" applyAlignment="1">
      <alignment horizontal="center" vertical="center"/>
    </xf>
    <xf numFmtId="0" fontId="17" fillId="24" borderId="11" xfId="45" applyFont="1" applyBorder="1" applyAlignment="1">
      <alignment horizontal="center" vertical="center"/>
    </xf>
    <xf numFmtId="0" fontId="30" fillId="5" borderId="11" xfId="0" applyFont="1" applyFill="1" applyBorder="1" applyAlignment="1">
      <alignment horizontal="center" vertical="center" wrapText="1"/>
    </xf>
    <xf numFmtId="58" fontId="27" fillId="5" borderId="11" xfId="0" applyNumberFormat="1" applyFont="1" applyFill="1" applyBorder="1" applyAlignment="1">
      <alignment horizontal="center" vertical="center"/>
    </xf>
    <xf numFmtId="0" fontId="26" fillId="18" borderId="11" xfId="0" applyFont="1" applyFill="1" applyBorder="1" applyAlignment="1">
      <alignment horizontal="center" vertical="center"/>
    </xf>
    <xf numFmtId="58" fontId="26" fillId="18" borderId="11" xfId="0" applyNumberFormat="1" applyFont="1" applyFill="1" applyBorder="1" applyAlignment="1">
      <alignment horizontal="center" vertical="center"/>
    </xf>
    <xf numFmtId="0" fontId="26" fillId="34" borderId="22" xfId="0" applyFont="1" applyFill="1" applyBorder="1" applyAlignment="1">
      <alignment horizontal="center" vertical="center"/>
    </xf>
    <xf numFmtId="0" fontId="26" fillId="10" borderId="11" xfId="34" applyFont="1" applyBorder="1" applyAlignment="1">
      <alignment horizontal="center" vertical="center"/>
    </xf>
    <xf numFmtId="180" fontId="26" fillId="9" borderId="11" xfId="46" applyNumberFormat="1" applyFont="1" applyFill="1" applyBorder="1" applyAlignment="1">
      <alignment horizontal="center" vertical="center"/>
    </xf>
    <xf numFmtId="0" fontId="33" fillId="31" borderId="1" xfId="0" applyFont="1" applyFill="1" applyBorder="1" applyAlignment="1">
      <alignment horizontal="center" vertical="center"/>
    </xf>
    <xf numFmtId="0" fontId="33" fillId="31" borderId="8" xfId="0" applyFont="1" applyFill="1" applyBorder="1" applyAlignment="1">
      <alignment horizontal="center" vertical="center"/>
    </xf>
    <xf numFmtId="0" fontId="33" fillId="31" borderId="2" xfId="0" applyFont="1" applyFill="1" applyBorder="1" applyAlignment="1">
      <alignment horizontal="center" vertical="center"/>
    </xf>
    <xf numFmtId="183" fontId="33" fillId="31" borderId="1" xfId="2" applyNumberFormat="1" applyFont="1" applyFill="1" applyBorder="1" applyAlignment="1" applyProtection="1">
      <alignment horizontal="center" vertical="center"/>
    </xf>
    <xf numFmtId="183" fontId="33" fillId="31" borderId="2" xfId="2" applyNumberFormat="1" applyFont="1" applyFill="1" applyBorder="1" applyAlignment="1" applyProtection="1">
      <alignment horizontal="center" vertical="center"/>
    </xf>
    <xf numFmtId="183" fontId="33" fillId="31" borderId="11" xfId="0" applyNumberFormat="1" applyFont="1" applyFill="1" applyBorder="1" applyAlignment="1">
      <alignment horizontal="center" vertical="center"/>
    </xf>
    <xf numFmtId="0" fontId="31" fillId="16" borderId="11" xfId="46" applyFont="1" applyFill="1" applyBorder="1" applyAlignment="1">
      <alignment horizontal="center" vertical="center"/>
    </xf>
    <xf numFmtId="58" fontId="26" fillId="34" borderId="11" xfId="0" applyNumberFormat="1" applyFont="1" applyFill="1" applyBorder="1" applyAlignment="1">
      <alignment horizontal="center" vertical="center"/>
    </xf>
    <xf numFmtId="180" fontId="26" fillId="19" borderId="11" xfId="46" applyNumberFormat="1" applyFont="1" applyBorder="1" applyAlignment="1">
      <alignment horizontal="center" vertical="center" wrapText="1"/>
    </xf>
    <xf numFmtId="0" fontId="30" fillId="32" borderId="11" xfId="0" applyFont="1" applyFill="1" applyBorder="1" applyAlignment="1">
      <alignment horizontal="center" vertical="center"/>
    </xf>
    <xf numFmtId="0" fontId="30" fillId="18" borderId="11" xfId="0" applyFont="1" applyFill="1" applyBorder="1" applyAlignment="1">
      <alignment horizontal="center" vertical="center"/>
    </xf>
    <xf numFmtId="0" fontId="0" fillId="16" borderId="11" xfId="0" applyFill="1" applyBorder="1" applyAlignment="1">
      <alignment horizontal="center"/>
    </xf>
    <xf numFmtId="180" fontId="26" fillId="16" borderId="11" xfId="46" applyNumberFormat="1" applyFont="1" applyFill="1" applyBorder="1" applyAlignment="1">
      <alignment horizontal="center" vertical="center"/>
    </xf>
    <xf numFmtId="0" fontId="31" fillId="9" borderId="11" xfId="46" applyFont="1" applyFill="1" applyBorder="1" applyAlignment="1">
      <alignment horizontal="center" vertical="center" wrapText="1"/>
    </xf>
    <xf numFmtId="0" fontId="31" fillId="16" borderId="11" xfId="46" applyFont="1" applyFill="1" applyBorder="1" applyAlignment="1">
      <alignment horizontal="center" vertical="center" wrapText="1"/>
    </xf>
    <xf numFmtId="58" fontId="27" fillId="18" borderId="11" xfId="0" applyNumberFormat="1" applyFont="1" applyFill="1" applyBorder="1" applyAlignment="1">
      <alignment horizontal="center" vertical="center"/>
    </xf>
    <xf numFmtId="0" fontId="35" fillId="35" borderId="23" xfId="24" applyFont="1" applyBorder="1" applyAlignment="1">
      <alignment horizontal="center" vertical="center"/>
    </xf>
    <xf numFmtId="0" fontId="35" fillId="35" borderId="24" xfId="24" applyFont="1" applyBorder="1" applyAlignment="1">
      <alignment horizontal="center" vertical="center"/>
    </xf>
    <xf numFmtId="180" fontId="36" fillId="35" borderId="1" xfId="24" applyNumberFormat="1" applyFont="1" applyBorder="1" applyAlignment="1">
      <alignment horizontal="center" vertical="center"/>
    </xf>
    <xf numFmtId="0" fontId="36" fillId="35" borderId="8" xfId="24" applyFont="1" applyBorder="1" applyAlignment="1">
      <alignment horizontal="center" vertical="center"/>
    </xf>
    <xf numFmtId="0" fontId="36" fillId="35" borderId="2" xfId="24" applyFont="1" applyBorder="1" applyAlignment="1">
      <alignment horizontal="center" vertical="center"/>
    </xf>
    <xf numFmtId="0" fontId="35" fillId="35" borderId="25" xfId="24" applyFont="1" applyBorder="1" applyAlignment="1">
      <alignment horizontal="center" vertical="center"/>
    </xf>
    <xf numFmtId="0" fontId="35" fillId="35" borderId="25" xfId="24" applyNumberFormat="1" applyFont="1" applyBorder="1" applyAlignment="1">
      <alignment horizontal="center" vertical="center"/>
    </xf>
    <xf numFmtId="0" fontId="27" fillId="32" borderId="20" xfId="0" applyFont="1" applyFill="1" applyBorder="1" applyAlignment="1">
      <alignment horizontal="center" vertical="center"/>
    </xf>
    <xf numFmtId="58" fontId="27" fillId="32" borderId="14" xfId="0" applyNumberFormat="1" applyFont="1" applyFill="1" applyBorder="1" applyAlignment="1">
      <alignment horizontal="center" vertical="center"/>
    </xf>
    <xf numFmtId="0" fontId="27" fillId="32" borderId="19" xfId="0" applyFont="1" applyFill="1" applyBorder="1" applyAlignment="1">
      <alignment horizontal="center" vertical="center"/>
    </xf>
    <xf numFmtId="0" fontId="35" fillId="35" borderId="26" xfId="24" applyFont="1" applyBorder="1" applyAlignment="1">
      <alignment horizontal="center" vertical="center"/>
    </xf>
    <xf numFmtId="0" fontId="35" fillId="35" borderId="27" xfId="24" applyFont="1" applyBorder="1" applyAlignment="1">
      <alignment horizontal="center" vertical="center"/>
    </xf>
    <xf numFmtId="0" fontId="35" fillId="35" borderId="28" xfId="24" applyFont="1" applyBorder="1" applyAlignment="1">
      <alignment horizontal="center" vertical="center"/>
    </xf>
    <xf numFmtId="0" fontId="35" fillId="35" borderId="26" xfId="24" applyFont="1" applyBorder="1" applyAlignment="1">
      <alignment horizontal="center" vertical="center" wrapText="1"/>
    </xf>
    <xf numFmtId="0" fontId="35" fillId="35" borderId="27" xfId="24" applyFont="1" applyBorder="1" applyAlignment="1">
      <alignment horizontal="center" vertical="center" wrapText="1"/>
    </xf>
    <xf numFmtId="0" fontId="35" fillId="35" borderId="28" xfId="24" applyFont="1" applyBorder="1" applyAlignment="1">
      <alignment horizontal="center" vertical="center" wrapText="1"/>
    </xf>
    <xf numFmtId="2" fontId="27" fillId="32" borderId="14" xfId="0" applyNumberFormat="1" applyFont="1" applyFill="1" applyBorder="1" applyAlignment="1">
      <alignment horizontal="center" vertical="center"/>
    </xf>
    <xf numFmtId="0" fontId="35" fillId="35" borderId="29" xfId="24" applyFont="1" applyBorder="1" applyAlignment="1">
      <alignment horizontal="center" vertical="center"/>
    </xf>
    <xf numFmtId="0" fontId="35" fillId="35" borderId="1" xfId="24" applyFont="1" applyBorder="1" applyAlignment="1">
      <alignment horizontal="center" vertical="center"/>
    </xf>
    <xf numFmtId="0" fontId="35" fillId="35" borderId="8" xfId="24" applyFont="1" applyBorder="1" applyAlignment="1">
      <alignment horizontal="center" vertical="center"/>
    </xf>
    <xf numFmtId="0" fontId="35" fillId="35" borderId="2" xfId="24" applyFont="1" applyBorder="1" applyAlignment="1">
      <alignment horizontal="center" vertical="center"/>
    </xf>
    <xf numFmtId="0" fontId="35" fillId="35" borderId="11" xfId="24" applyFont="1" applyBorder="1" applyAlignment="1">
      <alignment horizontal="center" vertical="center"/>
    </xf>
    <xf numFmtId="0" fontId="27" fillId="32" borderId="14" xfId="0" applyFont="1" applyFill="1" applyBorder="1" applyAlignment="1">
      <alignment horizontal="center" vertical="center"/>
    </xf>
    <xf numFmtId="0" fontId="26" fillId="32" borderId="30" xfId="0" applyFont="1" applyFill="1" applyBorder="1" applyAlignment="1">
      <alignment horizontal="center" vertical="center"/>
    </xf>
    <xf numFmtId="58" fontId="27" fillId="32" borderId="21" xfId="0" applyNumberFormat="1" applyFont="1" applyFill="1" applyBorder="1" applyAlignment="1">
      <alignment horizontal="center" vertical="center"/>
    </xf>
    <xf numFmtId="0" fontId="26" fillId="18" borderId="11" xfId="0" applyFont="1" applyFill="1" applyBorder="1" applyAlignment="1">
      <alignment horizontal="center" vertical="center" wrapText="1"/>
    </xf>
    <xf numFmtId="58" fontId="26" fillId="18" borderId="11" xfId="0" applyNumberFormat="1" applyFont="1" applyFill="1" applyBorder="1" applyAlignment="1">
      <alignment horizontal="center" vertical="center" wrapText="1"/>
    </xf>
    <xf numFmtId="0" fontId="26" fillId="32" borderId="18" xfId="0" applyFont="1" applyFill="1" applyBorder="1" applyAlignment="1">
      <alignment horizontal="center" vertical="center" wrapText="1"/>
    </xf>
    <xf numFmtId="58" fontId="26" fillId="32" borderId="18" xfId="0" applyNumberFormat="1" applyFont="1" applyFill="1" applyBorder="1" applyAlignment="1">
      <alignment horizontal="center" vertical="center" wrapText="1"/>
    </xf>
    <xf numFmtId="58" fontId="26" fillId="32" borderId="18" xfId="0" applyNumberFormat="1" applyFont="1" applyFill="1" applyBorder="1" applyAlignment="1">
      <alignment horizontal="center" vertical="center"/>
    </xf>
    <xf numFmtId="0" fontId="26" fillId="32" borderId="14" xfId="0" applyFont="1" applyFill="1" applyBorder="1" applyAlignment="1">
      <alignment horizontal="center" vertical="center" wrapText="1"/>
    </xf>
    <xf numFmtId="58" fontId="26" fillId="32" borderId="14" xfId="0" applyNumberFormat="1" applyFont="1" applyFill="1" applyBorder="1" applyAlignment="1">
      <alignment horizontal="center" vertical="center" wrapText="1"/>
    </xf>
    <xf numFmtId="58" fontId="26" fillId="32" borderId="14" xfId="0" applyNumberFormat="1" applyFont="1" applyFill="1" applyBorder="1" applyAlignment="1">
      <alignment horizontal="center" vertical="center"/>
    </xf>
    <xf numFmtId="0" fontId="26" fillId="32" borderId="31" xfId="0" applyFont="1" applyFill="1" applyBorder="1" applyAlignment="1">
      <alignment horizontal="center" vertical="center"/>
    </xf>
    <xf numFmtId="0" fontId="37" fillId="36" borderId="11" xfId="29" applyFont="1" applyBorder="1" applyAlignment="1">
      <alignment horizontal="center" vertical="center"/>
    </xf>
    <xf numFmtId="0" fontId="37" fillId="36" borderId="11" xfId="29" applyFont="1" applyBorder="1" applyAlignment="1">
      <alignment horizontal="center" vertical="center" wrapText="1"/>
    </xf>
    <xf numFmtId="58" fontId="27" fillId="32" borderId="32" xfId="0" applyNumberFormat="1" applyFont="1" applyFill="1" applyBorder="1" applyAlignment="1">
      <alignment horizontal="center" vertical="center" wrapText="1"/>
    </xf>
    <xf numFmtId="0" fontId="37" fillId="2" borderId="11" xfId="25" applyFont="1" applyBorder="1" applyAlignment="1">
      <alignment horizontal="center" vertical="center"/>
    </xf>
    <xf numFmtId="0" fontId="37" fillId="2" borderId="11" xfId="25" applyFont="1" applyBorder="1" applyAlignment="1">
      <alignment horizontal="center" vertical="center" wrapText="1"/>
    </xf>
    <xf numFmtId="0" fontId="38" fillId="26" borderId="16" xfId="18" applyFont="1" applyBorder="1" applyAlignment="1">
      <alignment horizontal="center" vertical="center"/>
    </xf>
    <xf numFmtId="0" fontId="26" fillId="32" borderId="33" xfId="0" applyFont="1" applyFill="1" applyBorder="1" applyAlignment="1">
      <alignment horizontal="center" vertical="center"/>
    </xf>
    <xf numFmtId="0" fontId="38" fillId="26" borderId="17" xfId="18" applyFont="1" applyAlignment="1">
      <alignment horizontal="center" vertical="center"/>
    </xf>
    <xf numFmtId="0" fontId="26" fillId="32" borderId="0" xfId="0" applyFont="1" applyFill="1" applyAlignment="1">
      <alignment horizontal="center" vertical="center"/>
    </xf>
    <xf numFmtId="0" fontId="38" fillId="26" borderId="17" xfId="18" applyFont="1" applyAlignment="1">
      <alignment horizontal="center" vertical="center" wrapText="1"/>
    </xf>
    <xf numFmtId="0" fontId="39" fillId="26" borderId="17" xfId="18" applyFont="1" applyAlignment="1">
      <alignment horizontal="center" vertical="center"/>
    </xf>
    <xf numFmtId="0" fontId="35" fillId="26" borderId="17" xfId="18" applyFont="1" applyAlignment="1">
      <alignment horizontal="center" vertical="center"/>
    </xf>
    <xf numFmtId="58" fontId="27" fillId="32" borderId="19" xfId="0" applyNumberFormat="1" applyFont="1" applyFill="1" applyBorder="1" applyAlignment="1">
      <alignment horizontal="center" vertical="center"/>
    </xf>
    <xf numFmtId="0" fontId="6" fillId="10" borderId="11" xfId="34" applyFont="1" applyBorder="1" applyAlignment="1" quotePrefix="1">
      <alignment horizontal="left" vertical="top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2" xfId="49"/>
  </cellStyles>
  <dxfs count="4">
    <dxf>
      <font>
        <b val="1"/>
        <i val="0"/>
      </font>
      <fill>
        <patternFill patternType="solid">
          <bgColor theme="0" tint="-0.14996795556505"/>
        </patternFill>
      </fill>
    </dxf>
    <dxf>
      <font>
        <b val="1"/>
        <i val="0"/>
        <color theme="0"/>
      </font>
      <fill>
        <patternFill patternType="solid">
          <bgColor rgb="FFFF0000"/>
        </patternFill>
      </fill>
    </dxf>
    <dxf>
      <font>
        <b val="1"/>
        <i val="0"/>
        <color theme="0"/>
      </font>
      <fill>
        <patternFill patternType="solid">
          <bgColor rgb="FF00B050"/>
        </patternFill>
      </fill>
    </dxf>
    <dxf>
      <fill>
        <patternFill patternType="solid">
          <bgColor theme="0" tint="-0.049989318521683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2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3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4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5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6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7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8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9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0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1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2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3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4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5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6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7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8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9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20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21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22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23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24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25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26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27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28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29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30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31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32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33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34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35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36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37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38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39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40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41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42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43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44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45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46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47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48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49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50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51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52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53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54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55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56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57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58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59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60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61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62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63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64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65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66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67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68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69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70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71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72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73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74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75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76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77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78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79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80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81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82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83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84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85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86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87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88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89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90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91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92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93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94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95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96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97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98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99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00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01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02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03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04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05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06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07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08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09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10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11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12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13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14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15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16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17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18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19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20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21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22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23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24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25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26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27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28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29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30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31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32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33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34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35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36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37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38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39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40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41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42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43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44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45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46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47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48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49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50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51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52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53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54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55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56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57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58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59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60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61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62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63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64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65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66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67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68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69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70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71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72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73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74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75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76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77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78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79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80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81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82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83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84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85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86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87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88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89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90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91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92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>
      <xdr:nvSpPr>
        <xdr:cNvPr id="193" name="CustomShape 1" hidden="1"/>
        <xdr:cNvSpPr/>
      </xdr:nvSpPr>
      <xdr:spPr>
        <a:xfrm>
          <a:off x="0" y="0"/>
          <a:ext cx="7783195" cy="1313116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194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195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196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197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198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199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00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01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02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03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04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05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06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07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08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09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10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11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12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13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14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15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16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17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18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19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20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21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22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23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24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25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26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27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28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29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30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31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32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33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34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35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36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37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38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39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40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41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42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43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44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45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46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47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48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49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50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51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52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53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54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55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56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57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58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59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60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61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62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63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64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65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66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67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68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69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70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71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72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73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74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75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76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77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78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79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80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81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82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83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84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85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86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87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88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89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90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91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92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93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94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95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96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97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98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299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00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01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02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03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04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05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06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07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08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09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10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11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12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13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14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15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16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17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18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19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20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21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22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23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24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25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26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27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28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29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30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31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32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33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34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35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36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37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38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39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40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41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42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43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44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45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46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47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48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49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50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51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52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53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54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55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56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57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58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59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60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61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62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63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64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65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66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67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68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69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70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71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72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73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74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75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76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77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78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79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80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81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82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83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84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85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86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87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88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89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90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91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92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93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94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95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96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97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>
      <xdr:nvSpPr>
        <xdr:cNvPr id="398" name="CustomShape 1" hidden="1"/>
        <xdr:cNvSpPr/>
      </xdr:nvSpPr>
      <xdr:spPr>
        <a:xfrm>
          <a:off x="0" y="0"/>
          <a:ext cx="8294370" cy="1332357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399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00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01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02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03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04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05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06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07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08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09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10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11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12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13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14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15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16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17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18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19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20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21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22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23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24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25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26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27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28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29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30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31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32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33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34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35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36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37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38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39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40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41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42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43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44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45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46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47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48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49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50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51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52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53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54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55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56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57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58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59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60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61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62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63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64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65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66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67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68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69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70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71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72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73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74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75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76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77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78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79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80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81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82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83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84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85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86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87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88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89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90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91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92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93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94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95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96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97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98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499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00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01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02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03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04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05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06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07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08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09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10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11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12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13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14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15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16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17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18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19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20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21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22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23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24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25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26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27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28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29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30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31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32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33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34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35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36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37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38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39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40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41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42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43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44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45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46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47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48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49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50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51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52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53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54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55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56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57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58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59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60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61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62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63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64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65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66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67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68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69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70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71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72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73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74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75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76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77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78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79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80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81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82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83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84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85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86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87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88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89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90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91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92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93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94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95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96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97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98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599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600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601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602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603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604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605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606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607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608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609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610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611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>
      <xdr:nvSpPr>
        <xdr:cNvPr id="612" name="CustomShape 1" hidden="1"/>
        <xdr:cNvSpPr/>
      </xdr:nvSpPr>
      <xdr:spPr>
        <a:xfrm>
          <a:off x="0" y="0"/>
          <a:ext cx="8825865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13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14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15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16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17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18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19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20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21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22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23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24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25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26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27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28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29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30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31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32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33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34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35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36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37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38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39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40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41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42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43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44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45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46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47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48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49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50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51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52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53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54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55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56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57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58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59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60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61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62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63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64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65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66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67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68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69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70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71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72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73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74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75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76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77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78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79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80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81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82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83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84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85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86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87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88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89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90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91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92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93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94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95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96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97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98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699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00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01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02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03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04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05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06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07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08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09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10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11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12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13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14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15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16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17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18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19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20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21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22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23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24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25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26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27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28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29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30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31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32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33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34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35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36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37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38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39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40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41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42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43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44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45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46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47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48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49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50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51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52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53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54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55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56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57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58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59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60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61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62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63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64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65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66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67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68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69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70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71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72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73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74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75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76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77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78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79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80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81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82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83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84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85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86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87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88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89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90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91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92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93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94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95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96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97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98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799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00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01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02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03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04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05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06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07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08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09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10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11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12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13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14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15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16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17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18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19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20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21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22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23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24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25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26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27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>
      <xdr:nvSpPr>
        <xdr:cNvPr id="828" name="CustomShape 1" hidden="1"/>
        <xdr:cNvSpPr/>
      </xdr:nvSpPr>
      <xdr:spPr>
        <a:xfrm>
          <a:off x="0" y="0"/>
          <a:ext cx="8915400" cy="13324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29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30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31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32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33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34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35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36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37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38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39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40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41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42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43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44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45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46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47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48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49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50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51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52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53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54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55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56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57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58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59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60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61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62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63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64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65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66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67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68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69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70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71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72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73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74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75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76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77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78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79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80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81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82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83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84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85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86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87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88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89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90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91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92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93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94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95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96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97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98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899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00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01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02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03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04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05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06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07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08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09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10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11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12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13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14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15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16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17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18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19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20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21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22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23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24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25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26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27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28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29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30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31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32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33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34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35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36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37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38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39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40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41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42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43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44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45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46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47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48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49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50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51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52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53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54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55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56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57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58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59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60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61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62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63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64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65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66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67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68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69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70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71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72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73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74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75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76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77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78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79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80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81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82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83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84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85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86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87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88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89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90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91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92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93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94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95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96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97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98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999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00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01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02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03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04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05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06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07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08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09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10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11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12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13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14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15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16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17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18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19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20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21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22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23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24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25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26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27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28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29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30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31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32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33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34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35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36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37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38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39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40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41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42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43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44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45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>
      <xdr:nvSpPr>
        <xdr:cNvPr id="1046" name="CustomShape 1" hidden="1"/>
        <xdr:cNvSpPr/>
      </xdr:nvSpPr>
      <xdr:spPr>
        <a:xfrm>
          <a:off x="0" y="0"/>
          <a:ext cx="9296400" cy="133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SUPTRAN\7.%20SUPTRAN%202022\FROTA%20DE%20VE&#205;CULOS%202022-Atualizada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NCO DE DADOS VEICULOS"/>
      <sheetName val="FROTA_COMPLETA"/>
      <sheetName val="VEICULOS POR SET-ATUALIZADA"/>
      <sheetName val="INFORMAÇÕES D VEÍCULOS CONDUTOR"/>
      <sheetName val="GLOSAS E ABATIMENTOS"/>
      <sheetName val="RELATÓRIOS"/>
      <sheetName val="FROTA_RESUMIDA"/>
      <sheetName val="Distribuição de Veículos por Un"/>
      <sheetName val="Substituição_Perm__de_Veículos"/>
      <sheetName val="Saída_de_Veículos"/>
      <sheetName val="Plan5"/>
      <sheetName val="CUSTOS VEICULO-MOTORISTA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 t="str">
            <v>B</v>
          </cell>
          <cell r="B2">
            <v>1220.79</v>
          </cell>
          <cell r="C2">
            <v>3100.04</v>
          </cell>
        </row>
        <row r="3">
          <cell r="A3" t="str">
            <v>G0</v>
          </cell>
          <cell r="B3" t="str">
            <v>-</v>
          </cell>
          <cell r="C3" t="str">
            <v>-</v>
          </cell>
        </row>
        <row r="4">
          <cell r="A4" t="str">
            <v>E1.1</v>
          </cell>
          <cell r="B4">
            <v>5897.7</v>
          </cell>
          <cell r="C4">
            <v>3100.04</v>
          </cell>
        </row>
        <row r="5">
          <cell r="A5" t="str">
            <v>E3</v>
          </cell>
          <cell r="B5">
            <v>1822.98</v>
          </cell>
          <cell r="C5">
            <v>3100.04</v>
          </cell>
        </row>
        <row r="6">
          <cell r="A6" t="str">
            <v>D2.1</v>
          </cell>
          <cell r="B6">
            <v>3826.33</v>
          </cell>
          <cell r="C6">
            <v>3100.04</v>
          </cell>
        </row>
        <row r="7">
          <cell r="A7" t="str">
            <v>A1.1</v>
          </cell>
          <cell r="B7" t="str">
            <v>-</v>
          </cell>
          <cell r="C7" t="str">
            <v>-</v>
          </cell>
        </row>
        <row r="8">
          <cell r="A8" t="str">
            <v>A</v>
          </cell>
          <cell r="B8" t="str">
            <v>-</v>
          </cell>
          <cell r="C8" t="str">
            <v>-</v>
          </cell>
        </row>
        <row r="9">
          <cell r="A9" t="str">
            <v>B1.1</v>
          </cell>
          <cell r="B9">
            <v>1220.79</v>
          </cell>
          <cell r="C9">
            <v>3100.04</v>
          </cell>
        </row>
        <row r="10">
          <cell r="A10" t="str">
            <v>H</v>
          </cell>
          <cell r="B10">
            <v>631.3</v>
          </cell>
          <cell r="C10">
            <v>4103.12</v>
          </cell>
        </row>
        <row r="11">
          <cell r="A11" t="str">
            <v>D2</v>
          </cell>
          <cell r="B11" t="str">
            <v>-</v>
          </cell>
          <cell r="C11" t="str">
            <v>-</v>
          </cell>
        </row>
        <row r="12">
          <cell r="A12" t="str">
            <v>G1.2</v>
          </cell>
          <cell r="B12">
            <v>13495.19</v>
          </cell>
          <cell r="C12">
            <v>4356.95</v>
          </cell>
        </row>
        <row r="13">
          <cell r="A13" t="str">
            <v>G1.5</v>
          </cell>
          <cell r="B13">
            <v>14280.41</v>
          </cell>
          <cell r="C13">
            <v>4356.95</v>
          </cell>
        </row>
        <row r="14">
          <cell r="A14" t="str">
            <v>G1.1</v>
          </cell>
          <cell r="B14">
            <v>16527.7</v>
          </cell>
          <cell r="C14" t="str">
            <v>-</v>
          </cell>
        </row>
        <row r="15">
          <cell r="A15" t="str">
            <v>G1.7</v>
          </cell>
          <cell r="B15">
            <v>14246.45</v>
          </cell>
          <cell r="C15">
            <v>4356.95</v>
          </cell>
        </row>
        <row r="16">
          <cell r="A16" t="str">
            <v>H1.1</v>
          </cell>
          <cell r="B16">
            <v>776.02</v>
          </cell>
          <cell r="C16">
            <v>4103.12</v>
          </cell>
        </row>
        <row r="17">
          <cell r="A17" t="str">
            <v>E1</v>
          </cell>
          <cell r="B17">
            <v>4682.85</v>
          </cell>
          <cell r="C17">
            <v>3100.04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259"/>
  <sheetViews>
    <sheetView tabSelected="1" zoomScale="70" zoomScaleNormal="70" workbookViewId="0">
      <pane ySplit="3" topLeftCell="A138" activePane="bottomLeft" state="frozen"/>
      <selection/>
      <selection pane="bottomLeft" activeCell="H138" sqref="H138"/>
    </sheetView>
  </sheetViews>
  <sheetFormatPr defaultColWidth="9" defaultRowHeight="18.75"/>
  <cols>
    <col min="1" max="1" width="5" style="203" customWidth="1"/>
    <col min="2" max="2" width="11.7142857142857" style="203" customWidth="1"/>
    <col min="3" max="3" width="20.5714285714286" style="203" customWidth="1"/>
    <col min="4" max="4" width="26.7142857142857" style="203" customWidth="1"/>
    <col min="5" max="5" width="38.8571428571429" style="203" customWidth="1"/>
    <col min="6" max="6" width="24" style="203" customWidth="1"/>
    <col min="7" max="7" width="19.2857142857143" style="203" customWidth="1"/>
    <col min="8" max="8" width="51.2857142857143" style="203" customWidth="1"/>
    <col min="9" max="9" width="55.2857142857143" style="203" customWidth="1"/>
    <col min="10" max="10" width="17.4285714285714" style="204" customWidth="1"/>
    <col min="11" max="11" width="19.4285714285714" style="204" customWidth="1"/>
    <col min="12" max="12" width="32.7142857142857" style="205" customWidth="1"/>
    <col min="13" max="13" width="15" style="203" customWidth="1"/>
    <col min="14" max="14" width="31.5714285714286" style="206" customWidth="1"/>
    <col min="15" max="16" width="9.14285714285714" style="203"/>
    <col min="17" max="17" width="7.57142857142857" style="203" customWidth="1"/>
    <col min="18" max="16384" width="9.14285714285714" style="203"/>
  </cols>
  <sheetData>
    <row r="1" ht="157.5" customHeight="1" spans="1:33">
      <c r="A1" s="207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37"/>
      <c r="O1" s="238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</row>
    <row r="2" s="201" customFormat="1" spans="1:23">
      <c r="A2" s="209" t="s">
        <v>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40"/>
      <c r="P2" s="241"/>
      <c r="Q2" s="241"/>
      <c r="R2" s="241"/>
      <c r="S2" s="241"/>
      <c r="T2" s="241"/>
      <c r="U2" s="241"/>
      <c r="V2" s="241"/>
      <c r="W2" s="241"/>
    </row>
    <row r="3" ht="56.25" spans="1:22">
      <c r="A3" s="209" t="s">
        <v>2</v>
      </c>
      <c r="B3" s="209" t="s">
        <v>3</v>
      </c>
      <c r="C3" s="209" t="s">
        <v>4</v>
      </c>
      <c r="D3" s="209" t="s">
        <v>5</v>
      </c>
      <c r="E3" s="209" t="s">
        <v>6</v>
      </c>
      <c r="F3" s="210" t="s">
        <v>7</v>
      </c>
      <c r="G3" s="209" t="s">
        <v>8</v>
      </c>
      <c r="H3" s="209" t="s">
        <v>9</v>
      </c>
      <c r="I3" s="210" t="s">
        <v>10</v>
      </c>
      <c r="J3" s="210" t="s">
        <v>11</v>
      </c>
      <c r="K3" s="242" t="s">
        <v>12</v>
      </c>
      <c r="L3" s="209" t="s">
        <v>13</v>
      </c>
      <c r="M3" s="243" t="s">
        <v>14</v>
      </c>
      <c r="N3" s="244"/>
      <c r="O3" s="239"/>
      <c r="P3" s="239"/>
      <c r="Q3" s="239"/>
      <c r="R3" s="239"/>
      <c r="S3" s="239"/>
      <c r="T3" s="239"/>
      <c r="U3" s="239"/>
      <c r="V3" s="239"/>
    </row>
    <row r="4" spans="1:22">
      <c r="A4" s="211">
        <v>1</v>
      </c>
      <c r="B4" s="212" t="s">
        <v>15</v>
      </c>
      <c r="C4" s="212" t="s">
        <v>16</v>
      </c>
      <c r="D4" s="212" t="s">
        <v>17</v>
      </c>
      <c r="E4" s="213" t="s">
        <v>18</v>
      </c>
      <c r="F4" s="214" t="s">
        <v>19</v>
      </c>
      <c r="G4" s="214" t="s">
        <v>19</v>
      </c>
      <c r="H4" s="212" t="s">
        <v>20</v>
      </c>
      <c r="I4" s="213" t="s">
        <v>21</v>
      </c>
      <c r="J4" s="213" t="s">
        <v>22</v>
      </c>
      <c r="K4" s="245">
        <v>43658</v>
      </c>
      <c r="L4" s="246" t="str">
        <f ca="1">IFERROR(IF(K4="","DATA INVÁLIDA",IF(AND(TODAY()-K4&gt;=548,OR(B4="H",B4="H1.1")),"VENCIDA",IF(AND(TODAY()-K4&lt;548,OR(B4="H",B4="H1.1")),"EM DIA",IF(AND(TODAY()-K4&gt;=730,OR(B4="A",B4="A1.1",B4="A1",B4="A2",B4="A3",B4="B",B4="B1",B4="B1.1",B4="B2",B4="D2",B4="D2.1",B4="E3")),"VENCIDA",IF(AND(TODAY()-K4&lt;730,OR(B4="A",B4="A1.1",B4="A1",B4="A2",B4="A3",B4="B",B4="B1",B4="B1.1",B4="B2",B4="D2",B4="D2.1",B4="E3")),"EM DIA",IF(AND(TODAY()-K4&gt;=1095,OR(B4="D",B4="D1.1",B4="D1",B4="E",B4="E1",B4="E1.1",B4="E2")),"VENCIDA",IF(AND(TODAY()-K4&lt;1095,OR(B4="D",B4="D1.1",B4="D1",B4="E",B4="E1",B4="E1.1",B4="E2")),"EM DIA",IF(AND(TODAY()-K4&gt;=1460,B4="F2"),"VENCIDA",IF(AND(TODAY()-K4&lt;1460,B4="F2"),"EM DIA",IF(AND(TODAY()-K4&gt;=2555,OR(B4="F",B4="F1")),"VENCIDA",IF(AND(TODAY()-K4&lt;2555,OR(B4="F",B4="F1")),"EM DIA",IF(AND(TODAY()-K4&gt;=1825,OR(B4="G",B4="G0",B4="G1",B4="G1.1",B4="G1.2",B4="G1.3",B4="G1.4",B4="G1.5",B4="G1.7")),"VENCIDA",IF(AND(TODAY()-K4&lt;1825,OR(B4="G",B4="G0",B4="G1",B4="G1.1",B4="G1.2",B4="G1.3",B4="G1.4",B4="G1.5",B4="G1.7")),"EM DIA",""))))))))))))),"-")</f>
        <v>VENCIDA</v>
      </c>
      <c r="M4" s="247">
        <f>IFERROR(IF(K4="","DATA INVÁLIDA",IF(OR(B4="H",B4="H1.1"),EDATE(K4,18),IF(OR(B4="A",B4="A1.1",B4="A1",B4="A2",B4="A3",B4="B",B4="B1",B4="B1.1",B4="B2",B4="D2",B4="D2.1",B4="E3"),EDATE(K4,24),IF(OR(B4="D",B4="D1.1",B4="D1",B4="E",B4="E1",B4="E1.1",B4="E2"),EDATE(K4,36),IF(B4="F2",EDATE(K4,48),IF(OR(B4="F",B4="F1"),EDATE(K4,84),IF(OR(B4="G",B4="G0",B4="G1",B4="G1.1",B4="G1.2",B4="G1.3",B4="G1.4",B4="G1.5",B4="G1.7"),EDATE(K4,60),""))))))),"-")</f>
        <v>44389</v>
      </c>
      <c r="N4" s="244"/>
      <c r="O4" s="239"/>
      <c r="P4" s="239"/>
      <c r="Q4" s="239"/>
      <c r="R4" s="239"/>
      <c r="S4" s="239"/>
      <c r="T4" s="239"/>
      <c r="U4" s="239"/>
      <c r="V4" s="239"/>
    </row>
    <row r="5" spans="1:22">
      <c r="A5" s="211">
        <v>2</v>
      </c>
      <c r="B5" s="212" t="s">
        <v>15</v>
      </c>
      <c r="C5" s="212" t="s">
        <v>23</v>
      </c>
      <c r="D5" s="215" t="s">
        <v>24</v>
      </c>
      <c r="E5" s="213" t="s">
        <v>18</v>
      </c>
      <c r="F5" s="214" t="s">
        <v>19</v>
      </c>
      <c r="G5" s="214" t="s">
        <v>19</v>
      </c>
      <c r="H5" s="212"/>
      <c r="I5" s="213"/>
      <c r="J5" s="213" t="s">
        <v>25</v>
      </c>
      <c r="K5" s="245">
        <v>44943</v>
      </c>
      <c r="L5" s="246" t="str">
        <f ca="1">IFERROR(IF(K5="","DATA INVÁLIDA",IF(AND(TODAY()-K5&gt;=548,OR(B5="H",B5="H1.1")),"VENCIDA",IF(AND(TODAY()-K5&lt;548,OR(B5="H",B5="H1.1")),"EM DIA",IF(AND(TODAY()-K5&gt;=730,OR(B5="A",B5="A1.1",B5="A1",B5="A2",B5="A3",B5="B",B5="B1",B5="B1.1",B5="B2",B5="D2",B5="D2.1",B5="E3")),"VENCIDA",IF(AND(TODAY()-K5&lt;730,OR(B5="A",B5="A1.1",B5="A1",B5="A2",B5="A3",B5="B",B5="B1",B5="B1.1",B5="B2",B5="D2",B5="D2.1",B5="E3")),"EM DIA",IF(AND(TODAY()-K5&gt;=1095,OR(B5="D",B5="D1.1",B5="D1",B5="E",B5="E1",B5="E1.1",B5="E2")),"VENCIDA",IF(AND(TODAY()-K5&lt;1095,OR(B5="D",B5="D1.1",B5="D1",B5="E",B5="E1",B5="E1.1",B5="E2")),"EM DIA",IF(AND(TODAY()-K5&gt;=1460,B5="F2"),"VENCIDA",IF(AND(TODAY()-K5&lt;1460,B5="F2"),"EM DIA",IF(AND(TODAY()-K5&gt;=2555,OR(B5="F",B5="F1")),"VENCIDA",IF(AND(TODAY()-K5&lt;2555,OR(B5="F",B5="F1")),"EM DIA",IF(AND(TODAY()-K5&gt;=1825,OR(B5="G",B5="G0",B5="G1",B5="G1.1",B5="G1.2",B5="G1.3",B5="G1.4",B5="G1.5",B5="G1.7")),"VENCIDA",IF(AND(TODAY()-K5&lt;1825,OR(B5="G",B5="G0",B5="G1",B5="G1.1",B5="G1.2",B5="G1.3",B5="G1.4",B5="G1.5",B5="G1.7")),"EM DIA",""))))))))))))),"-")</f>
        <v>EM DIA</v>
      </c>
      <c r="M5" s="247"/>
      <c r="N5" s="244"/>
      <c r="O5" s="239"/>
      <c r="P5" s="239"/>
      <c r="Q5" s="239"/>
      <c r="R5" s="239"/>
      <c r="S5" s="239"/>
      <c r="T5" s="239"/>
      <c r="U5" s="239"/>
      <c r="V5" s="239"/>
    </row>
    <row r="6" ht="28.5" customHeight="1" spans="1:23">
      <c r="A6" s="216" t="s">
        <v>26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44"/>
      <c r="P6" s="239"/>
      <c r="Q6" s="239"/>
      <c r="R6" s="239"/>
      <c r="S6" s="239"/>
      <c r="T6" s="239"/>
      <c r="U6" s="239"/>
      <c r="V6" s="239"/>
      <c r="W6" s="239"/>
    </row>
    <row r="7" ht="15" customHeight="1" spans="1:22">
      <c r="A7" s="211">
        <v>1</v>
      </c>
      <c r="B7" s="212" t="s">
        <v>27</v>
      </c>
      <c r="C7" s="217" t="s">
        <v>28</v>
      </c>
      <c r="D7" s="212" t="s">
        <v>29</v>
      </c>
      <c r="E7" s="212" t="s">
        <v>30</v>
      </c>
      <c r="F7" s="214" t="s">
        <v>31</v>
      </c>
      <c r="G7" s="214" t="s">
        <v>31</v>
      </c>
      <c r="H7" s="214"/>
      <c r="I7" s="213">
        <v>1999</v>
      </c>
      <c r="J7" s="213" t="s">
        <v>25</v>
      </c>
      <c r="K7" s="212"/>
      <c r="L7" s="212"/>
      <c r="M7" s="212"/>
      <c r="N7" s="244"/>
      <c r="O7" s="239"/>
      <c r="P7" s="239"/>
      <c r="Q7" s="239"/>
      <c r="R7" s="239"/>
      <c r="S7" s="239"/>
      <c r="T7" s="239"/>
      <c r="U7" s="239"/>
      <c r="V7" s="239"/>
    </row>
    <row r="8" ht="15" customHeight="1" spans="1:22">
      <c r="A8" s="211">
        <v>2</v>
      </c>
      <c r="B8" s="212"/>
      <c r="C8" s="217" t="s">
        <v>28</v>
      </c>
      <c r="D8" s="212" t="s">
        <v>32</v>
      </c>
      <c r="E8" s="212" t="s">
        <v>30</v>
      </c>
      <c r="F8" s="214"/>
      <c r="G8" s="214"/>
      <c r="H8" s="214"/>
      <c r="I8" s="213">
        <v>2009</v>
      </c>
      <c r="J8" s="213" t="s">
        <v>33</v>
      </c>
      <c r="K8" s="212"/>
      <c r="L8" s="212"/>
      <c r="M8" s="212"/>
      <c r="N8" s="244"/>
      <c r="O8" s="239"/>
      <c r="P8" s="239"/>
      <c r="Q8" s="239"/>
      <c r="R8" s="239"/>
      <c r="S8" s="239"/>
      <c r="T8" s="239"/>
      <c r="U8" s="239"/>
      <c r="V8" s="239"/>
    </row>
    <row r="9" ht="15" customHeight="1" spans="1:22">
      <c r="A9" s="211">
        <v>3</v>
      </c>
      <c r="B9" s="212" t="s">
        <v>27</v>
      </c>
      <c r="C9" s="217" t="s">
        <v>28</v>
      </c>
      <c r="D9" s="212" t="s">
        <v>34</v>
      </c>
      <c r="E9" s="212" t="s">
        <v>35</v>
      </c>
      <c r="F9" s="214" t="s">
        <v>31</v>
      </c>
      <c r="G9" s="214" t="s">
        <v>31</v>
      </c>
      <c r="H9" s="214"/>
      <c r="I9" s="213">
        <v>0.999500748876685</v>
      </c>
      <c r="J9" s="213" t="s">
        <v>36</v>
      </c>
      <c r="K9" s="212"/>
      <c r="L9" s="212"/>
      <c r="M9" s="212"/>
      <c r="N9" s="244"/>
      <c r="O9" s="239"/>
      <c r="P9" s="239"/>
      <c r="Q9" s="239"/>
      <c r="R9" s="239"/>
      <c r="S9" s="239"/>
      <c r="T9" s="239"/>
      <c r="U9" s="239"/>
      <c r="V9" s="239"/>
    </row>
    <row r="10" ht="21" spans="1:22">
      <c r="A10" s="218"/>
      <c r="B10" s="218"/>
      <c r="C10" s="218"/>
      <c r="D10" s="218"/>
      <c r="E10" s="218"/>
      <c r="F10" s="218"/>
      <c r="G10" s="218" t="s">
        <v>37</v>
      </c>
      <c r="H10" s="218"/>
      <c r="I10" s="218"/>
      <c r="J10" s="218"/>
      <c r="K10" s="218"/>
      <c r="L10" s="218"/>
      <c r="M10" s="218"/>
      <c r="N10" s="244"/>
      <c r="O10" s="239"/>
      <c r="P10" s="239"/>
      <c r="Q10" s="239"/>
      <c r="R10" s="239"/>
      <c r="S10" s="239"/>
      <c r="T10" s="239"/>
      <c r="U10" s="239"/>
      <c r="V10" s="239"/>
    </row>
    <row r="11" ht="56.25" spans="1:22">
      <c r="A11" s="219" t="s">
        <v>2</v>
      </c>
      <c r="B11" s="219" t="s">
        <v>3</v>
      </c>
      <c r="C11" s="219" t="s">
        <v>4</v>
      </c>
      <c r="D11" s="219" t="s">
        <v>5</v>
      </c>
      <c r="E11" s="219" t="s">
        <v>6</v>
      </c>
      <c r="F11" s="220" t="s">
        <v>7</v>
      </c>
      <c r="G11" s="219" t="s">
        <v>8</v>
      </c>
      <c r="H11" s="219" t="s">
        <v>9</v>
      </c>
      <c r="I11" s="220" t="s">
        <v>10</v>
      </c>
      <c r="J11" s="220" t="s">
        <v>11</v>
      </c>
      <c r="K11" s="248" t="s">
        <v>12</v>
      </c>
      <c r="L11" s="219" t="s">
        <v>13</v>
      </c>
      <c r="M11" s="249" t="s">
        <v>14</v>
      </c>
      <c r="N11" s="244"/>
      <c r="O11" s="239"/>
      <c r="P11" s="239"/>
      <c r="Q11" s="239"/>
      <c r="R11" s="239"/>
      <c r="S11" s="239"/>
      <c r="T11" s="239"/>
      <c r="U11" s="239"/>
      <c r="V11" s="239"/>
    </row>
    <row r="12" s="202" customFormat="1" spans="1:22">
      <c r="A12" s="221">
        <v>1</v>
      </c>
      <c r="B12" s="222" t="s">
        <v>38</v>
      </c>
      <c r="C12" s="222" t="s">
        <v>39</v>
      </c>
      <c r="D12" s="222" t="s">
        <v>40</v>
      </c>
      <c r="E12" s="222" t="s">
        <v>41</v>
      </c>
      <c r="F12" s="223">
        <v>8500</v>
      </c>
      <c r="G12" s="223">
        <v>3522.39</v>
      </c>
      <c r="H12" s="221" t="s">
        <v>42</v>
      </c>
      <c r="I12" s="250" t="s">
        <v>43</v>
      </c>
      <c r="J12" s="250" t="s">
        <v>22</v>
      </c>
      <c r="K12" s="251">
        <v>45098</v>
      </c>
      <c r="L12" s="252" t="str">
        <f ca="1">IFERROR(IF(K12="","DATA INVÁLIDA",IF(AND(TODAY()-K12&gt;=548,OR(B12="H",B12="H1.1")),"VENCIDA",IF(AND(TODAY()-K12&lt;548,OR(B12="H",B12="H1.1")),"EM DIA",IF(AND(TODAY()-K12&gt;=730,OR(B12="A",B12="A1.1",B12="A1",B12="A2",B12="A3",B12="B",B12="B1",B12="B1.1",B12="B2",B12="D2",B12="D2.1",B12="E3")),"VENCIDA",IF(AND(TODAY()-K12&lt;730,OR(B12="A",B12="A1.1",B12="A1",B12="A2",B12="A3",B12="B",B12="B1",B12="B1.1",B12="B2",B12="D2",B12="D2.1",B12="E3")),"EM DIA",IF(AND(TODAY()-K12&gt;=1095,OR(B12="D",B12="D1.1",B12="D1",B12="E",B12="E1",B12="E1.1",B12="E2")),"VENCIDA",IF(AND(TODAY()-K12&lt;1095,OR(B12="D",B12="D1.1",B12="D1",B12="E",B12="E1",B12="E1.1",B12="E2")),"EM DIA",IF(AND(TODAY()-K12&gt;=1460,B12="F2"),"VENCIDA",IF(AND(TODAY()-K12&lt;1460,B12="F2"),"EM DIA",IF(AND(TODAY()-K12&gt;=2555,OR(B12="F",B12="F1")),"VENCIDA",IF(AND(TODAY()-K12&lt;2555,OR(B12="F",B12="F1")),"EM DIA",IF(AND(TODAY()-K12&gt;=1825,OR(B12="G",B12="G0",B12="G1",B12="G1.1",B12="G1.2",B12="G1.3",B12="G1.4",B12="G1.5",B12="G1.7")),"VENCIDA",IF(AND(TODAY()-K12&lt;1825,OR(B12="G",B12="G0",B12="G1",B12="G1.1",B12="G1.2",B12="G1.3",B12="G1.4",B12="G1.5",B12="G1.7")),"EM DIA",""))))))))))))),"-")</f>
        <v>EM DIA</v>
      </c>
      <c r="M12" s="251">
        <f>IFERROR(IF(K12="","DATA INVÁLIDA",IF(OR(B12="H",B12="H1.1"),EDATE(K12,18),IF(OR(B12="A",B12="A1.1",B12="A1",B12="A2",B12="A3",B12="B",B12="B1",B12="B1.1",B12="B2",B12="D2",B12="D2.1",B12="E3"),EDATE(K12,24),IF(OR(B12="D",B12="D1.1",B12="D1",B12="E",B12="E1",B12="E1.1",B12="E2"),EDATE(K12,36),IF(B12="F2",EDATE(K12,48),IF(OR(B12="F",B12="F1"),EDATE(K12,84),IF(OR(B12="G",B12="G0",B12="G1",B12="G1.1",B12="G1.2",B12="G1.3",B12="G1.4",B12="G1.5",B12="G1.7"),EDATE(K12,60),""))))))),"-")</f>
        <v>46194</v>
      </c>
      <c r="N12" s="253"/>
      <c r="O12" s="254"/>
      <c r="P12" s="254"/>
      <c r="Q12" s="254"/>
      <c r="R12" s="254"/>
      <c r="S12" s="254"/>
      <c r="T12" s="254"/>
      <c r="U12" s="254"/>
      <c r="V12" s="254"/>
    </row>
    <row r="13" spans="1:22">
      <c r="A13" s="224">
        <v>2</v>
      </c>
      <c r="B13" s="225" t="s">
        <v>15</v>
      </c>
      <c r="C13" s="225" t="s">
        <v>44</v>
      </c>
      <c r="D13" s="225" t="s">
        <v>45</v>
      </c>
      <c r="E13" s="225" t="s">
        <v>46</v>
      </c>
      <c r="F13" s="226">
        <v>2255.08</v>
      </c>
      <c r="G13" s="226" t="str">
        <f>IF(COUNTA(H13)=1,VLOOKUP(B13,'[1]CUSTOS VEICULO-MOTORISTA'!$A$2:$C$17,3,FALSE),"-")</f>
        <v>-</v>
      </c>
      <c r="H13" s="224"/>
      <c r="I13" s="233" t="s">
        <v>47</v>
      </c>
      <c r="J13" s="233" t="s">
        <v>25</v>
      </c>
      <c r="K13" s="255">
        <v>43592</v>
      </c>
      <c r="L13" s="256" t="str">
        <f ca="1">IFERROR(IF(K13="","DATA INVÁLIDA",IF(AND(TODAY()-K13&gt;=548,OR(B13="H",B13="H1.1")),"VENCIDA",IF(AND(TODAY()-K13&lt;548,OR(B13="H",B13="H1.1")),"EM DIA",IF(AND(TODAY()-K13&gt;=730,OR(B13="A",B13="A1.1",B13="A1",B13="A2",B13="A3",B13="B",B13="B1",B13="B1.1",B13="B2",B13="D2",B13="D2.1",B13="E3")),"VENCIDA",IF(AND(TODAY()-K13&lt;730,OR(B13="A",B13="A1.1",B13="A1",B13="A2",B13="A3",B13="B",B13="B1",B13="B1.1",B13="B2",B13="D2",B13="D2.1",B13="E3")),"EM DIA",IF(AND(TODAY()-K13&gt;=1095,OR(B13="D",B13="D1.1",B13="D1",B13="E",B13="E1",B13="E1.1",B13="E2")),"VENCIDA",IF(AND(TODAY()-K13&lt;1095,OR(B13="D",B13="D1.1",B13="D1",B13="E",B13="E1",B13="E1.1",B13="E2")),"EM DIA",IF(AND(TODAY()-K13&gt;=1460,B13="F2"),"VENCIDA",IF(AND(TODAY()-K13&lt;1460,B13="F2"),"EM DIA",IF(AND(TODAY()-K13&gt;=2555,OR(B13="F",B13="F1")),"VENCIDA",IF(AND(TODAY()-K13&lt;2555,OR(B13="F",B13="F1")),"EM DIA",IF(AND(TODAY()-K13&gt;=1825,OR(B13="G",B13="G0",B13="G1",B13="G1.1",B13="G1.2",B13="G1.3",B13="G1.4",B13="G1.5",B13="G1.7")),"VENCIDA",IF(AND(TODAY()-K13&lt;1825,OR(B13="G",B13="G0",B13="G1",B13="G1.1",B13="G1.2",B13="G1.3",B13="G1.4",B13="G1.5",B13="G1.7")),"EM DIA",""))))))))))))),"-")</f>
        <v>VENCIDA</v>
      </c>
      <c r="M13" s="255">
        <f>IFERROR(IF(K13="","DATA INVÁLIDA",IF(OR(B13="H",B13="H1.1"),EDATE(K13,18),IF(OR(B13="A",B13="A1.1",B13="A1",B13="A2",B13="A3",B13="B",B13="B1",B13="B1.1",B13="B2",B13="D2",B13="D2.1",B13="E3"),EDATE(K13,24),IF(OR(B13="D",B13="D1.1",B13="D1",B13="E",B13="E1",B13="E1.1",B13="E2"),EDATE(K13,36),IF(B13="F2",EDATE(K13,48),IF(OR(B13="F",B13="F1"),EDATE(K13,84),IF(OR(B13="G",B13="G0",B13="G1",B13="G1.1",B13="G1.2",B13="G1.3",B13="G1.4",B13="G1.5",B13="G1.7"),EDATE(K13,60),""))))))),"-")</f>
        <v>44323</v>
      </c>
      <c r="N13" s="244"/>
      <c r="O13" s="239"/>
      <c r="P13" s="239"/>
      <c r="Q13" s="239"/>
      <c r="R13" s="239"/>
      <c r="S13" s="239"/>
      <c r="T13" s="239"/>
      <c r="U13" s="239"/>
      <c r="V13" s="239"/>
    </row>
    <row r="14" spans="1:22">
      <c r="A14" s="224">
        <v>3</v>
      </c>
      <c r="B14" s="225" t="s">
        <v>48</v>
      </c>
      <c r="C14" s="225" t="s">
        <v>49</v>
      </c>
      <c r="D14" s="225" t="s">
        <v>50</v>
      </c>
      <c r="E14" s="225" t="s">
        <v>46</v>
      </c>
      <c r="F14" s="226">
        <v>2709.09</v>
      </c>
      <c r="G14" s="226"/>
      <c r="H14" s="224"/>
      <c r="I14" s="233" t="s">
        <v>51</v>
      </c>
      <c r="J14" s="233" t="s">
        <v>25</v>
      </c>
      <c r="K14" s="255">
        <v>45005</v>
      </c>
      <c r="L14" s="256"/>
      <c r="M14" s="255">
        <v>45292</v>
      </c>
      <c r="N14" s="244"/>
      <c r="O14" s="239"/>
      <c r="P14" s="239"/>
      <c r="Q14" s="239"/>
      <c r="R14" s="239"/>
      <c r="S14" s="239"/>
      <c r="T14" s="239"/>
      <c r="U14" s="239"/>
      <c r="V14" s="239"/>
    </row>
    <row r="15" spans="1:22">
      <c r="A15" s="224">
        <v>4</v>
      </c>
      <c r="B15" s="225" t="s">
        <v>15</v>
      </c>
      <c r="C15" s="225" t="s">
        <v>44</v>
      </c>
      <c r="D15" s="225" t="s">
        <v>52</v>
      </c>
      <c r="E15" s="225" t="s">
        <v>46</v>
      </c>
      <c r="F15" s="226">
        <v>2255.08</v>
      </c>
      <c r="G15" s="226" t="str">
        <f>IF(COUNTA(H15)=1,VLOOKUP(B15,'[1]CUSTOS VEICULO-MOTORISTA'!$A$2:$C$17,3,FALSE),"-")</f>
        <v>-</v>
      </c>
      <c r="H15" s="224"/>
      <c r="I15" s="233" t="s">
        <v>53</v>
      </c>
      <c r="J15" s="233" t="s">
        <v>25</v>
      </c>
      <c r="K15" s="255">
        <v>44928</v>
      </c>
      <c r="L15" s="256" t="str">
        <f ca="1" t="shared" ref="L15:L21" si="0">IFERROR(IF(K15="","DATA INVÁLIDA",IF(AND(TODAY()-K15&gt;=548,OR(B15="H",B15="H1.1")),"VENCIDA",IF(AND(TODAY()-K15&lt;548,OR(B15="H",B15="H1.1")),"EM DIA",IF(AND(TODAY()-K15&gt;=730,OR(B15="A",B15="A1.1",B15="A1",B15="A2",B15="A3",B15="B",B15="B1",B15="B1.1",B15="B2",B15="D2",B15="D2.1",B15="E3")),"VENCIDA",IF(AND(TODAY()-K15&lt;730,OR(B15="A",B15="A1.1",B15="A1",B15="A2",B15="A3",B15="B",B15="B1",B15="B1.1",B15="B2",B15="D2",B15="D2.1",B15="E3")),"EM DIA",IF(AND(TODAY()-K15&gt;=1095,OR(B15="D",B15="D1.1",B15="D1",B15="E",B15="E1",B15="E1.1",B15="E2")),"VENCIDA",IF(AND(TODAY()-K15&lt;1095,OR(B15="D",B15="D1.1",B15="D1",B15="E",B15="E1",B15="E1.1",B15="E2")),"EM DIA",IF(AND(TODAY()-K15&gt;=1460,B15="F2"),"VENCIDA",IF(AND(TODAY()-K15&lt;1460,B15="F2"),"EM DIA",IF(AND(TODAY()-K15&gt;=2555,OR(B15="F",B15="F1")),"VENCIDA",IF(AND(TODAY()-K15&lt;2555,OR(B15="F",B15="F1")),"EM DIA",IF(AND(TODAY()-K15&gt;=1825,OR(B15="G",B15="G0",B15="G1",B15="G1.1",B15="G1.2",B15="G1.3",B15="G1.4",B15="G1.5",B15="G1.7")),"VENCIDA",IF(AND(TODAY()-K15&lt;1825,OR(B15="G",B15="G0",B15="G1",B15="G1.1",B15="G1.2",B15="G1.3",B15="G1.4",B15="G1.5",B15="G1.7")),"EM DIA",""))))))))))))),"-")</f>
        <v>EM DIA</v>
      </c>
      <c r="M15" s="255">
        <f t="shared" ref="M15:M21" si="1">IFERROR(IF(K15="","DATA INVÁLIDA",IF(OR(B15="H",B15="H1.1"),EDATE(K15,18),IF(OR(B15="A",B15="A1.1",B15="A1",B15="A2",B15="A3",B15="B",B15="B1",B15="B1.1",B15="B2",B15="D2",B15="D2.1",B15="E3"),EDATE(K15,24),IF(OR(B15="D",B15="D1.1",B15="D1",B15="E",B15="E1",B15="E1.1",B15="E2"),EDATE(K15,36),IF(B15="F2",EDATE(K15,48),IF(OR(B15="F",B15="F1"),EDATE(K15,84),IF(OR(B15="G",B15="G0",B15="G1",B15="G1.1",B15="G1.2",B15="G1.3",B15="G1.4",B15="G1.5",B15="G1.7"),EDATE(K15,60),""))))))),"-")</f>
        <v>45659</v>
      </c>
      <c r="N15" s="244"/>
      <c r="O15" s="239"/>
      <c r="P15" s="239"/>
      <c r="Q15" s="239"/>
      <c r="R15" s="239"/>
      <c r="S15" s="239"/>
      <c r="T15" s="239"/>
      <c r="U15" s="239"/>
      <c r="V15" s="239"/>
    </row>
    <row r="16" spans="1:25">
      <c r="A16" s="224">
        <v>5</v>
      </c>
      <c r="B16" s="225" t="s">
        <v>38</v>
      </c>
      <c r="C16" s="225" t="s">
        <v>54</v>
      </c>
      <c r="D16" s="225" t="s">
        <v>55</v>
      </c>
      <c r="E16" s="225" t="s">
        <v>56</v>
      </c>
      <c r="F16" s="226">
        <v>8500</v>
      </c>
      <c r="G16" s="226" t="str">
        <f>IF(COUNTA(H16)=1,VLOOKUP(B16,'[1]CUSTOS VEICULO-MOTORISTA'!$A$2:$C$17,3,FALSE),"-")</f>
        <v>-</v>
      </c>
      <c r="H16" s="224"/>
      <c r="I16" s="233" t="s">
        <v>57</v>
      </c>
      <c r="J16" s="233" t="s">
        <v>25</v>
      </c>
      <c r="K16" s="255">
        <v>44008</v>
      </c>
      <c r="L16" s="256" t="str">
        <f ca="1" t="shared" si="0"/>
        <v>VENCIDA</v>
      </c>
      <c r="M16" s="255">
        <f t="shared" si="1"/>
        <v>45103</v>
      </c>
      <c r="N16" s="244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</row>
    <row r="17" spans="1:25">
      <c r="A17" s="224">
        <v>6</v>
      </c>
      <c r="B17" s="225" t="s">
        <v>15</v>
      </c>
      <c r="C17" s="225" t="s">
        <v>44</v>
      </c>
      <c r="D17" s="225" t="s">
        <v>58</v>
      </c>
      <c r="E17" s="225" t="s">
        <v>56</v>
      </c>
      <c r="F17" s="226">
        <v>2255.08</v>
      </c>
      <c r="G17" s="226" t="str">
        <f>IF(COUNTA(H17)=1,VLOOKUP(B17,'[1]CUSTOS VEICULO-MOTORISTA'!$A$2:$C$17,3,FALSE),"-")</f>
        <v>-</v>
      </c>
      <c r="H17" s="224"/>
      <c r="I17" s="233" t="s">
        <v>47</v>
      </c>
      <c r="J17" s="233" t="s">
        <v>25</v>
      </c>
      <c r="K17" s="255">
        <v>43592</v>
      </c>
      <c r="L17" s="256" t="str">
        <f ca="1" t="shared" si="0"/>
        <v>VENCIDA</v>
      </c>
      <c r="M17" s="255">
        <f t="shared" si="1"/>
        <v>44323</v>
      </c>
      <c r="N17" s="244"/>
      <c r="O17" s="239"/>
      <c r="P17" s="257"/>
      <c r="Q17" s="239"/>
      <c r="R17" s="239"/>
      <c r="S17" s="239"/>
      <c r="T17" s="239"/>
      <c r="U17" s="239"/>
      <c r="V17" s="239"/>
      <c r="W17" s="239"/>
      <c r="X17" s="239"/>
      <c r="Y17" s="239"/>
    </row>
    <row r="18" spans="1:22">
      <c r="A18" s="224">
        <v>7</v>
      </c>
      <c r="B18" s="225" t="s">
        <v>15</v>
      </c>
      <c r="C18" s="225" t="s">
        <v>44</v>
      </c>
      <c r="D18" s="225" t="s">
        <v>59</v>
      </c>
      <c r="E18" s="225" t="s">
        <v>56</v>
      </c>
      <c r="F18" s="226">
        <v>2255.08</v>
      </c>
      <c r="G18" s="226" t="str">
        <f>IF(COUNTA(H18)=1,VLOOKUP(B18,'[1]CUSTOS VEICULO-MOTORISTA'!$A$2:$C$17,3,FALSE),"-")</f>
        <v>-</v>
      </c>
      <c r="H18" s="224"/>
      <c r="I18" s="233" t="s">
        <v>53</v>
      </c>
      <c r="J18" s="233" t="s">
        <v>25</v>
      </c>
      <c r="K18" s="255">
        <v>44924</v>
      </c>
      <c r="L18" s="256" t="str">
        <f ca="1" t="shared" si="0"/>
        <v>EM DIA</v>
      </c>
      <c r="M18" s="255">
        <f t="shared" si="1"/>
        <v>45655</v>
      </c>
      <c r="N18" s="244"/>
      <c r="O18" s="239"/>
      <c r="P18" s="241"/>
      <c r="Q18" s="239"/>
      <c r="R18" s="239"/>
      <c r="S18" s="239"/>
      <c r="T18" s="239"/>
      <c r="U18" s="239"/>
      <c r="V18" s="239"/>
    </row>
    <row r="19" spans="1:22">
      <c r="A19" s="224">
        <v>8</v>
      </c>
      <c r="B19" s="225" t="s">
        <v>48</v>
      </c>
      <c r="C19" s="225" t="s">
        <v>49</v>
      </c>
      <c r="D19" s="225" t="s">
        <v>60</v>
      </c>
      <c r="E19" s="225" t="s">
        <v>56</v>
      </c>
      <c r="F19" s="226">
        <v>2709.09</v>
      </c>
      <c r="G19" s="226" t="str">
        <f>IF(COUNTA(H19)=1,VLOOKUP(B19,'[1]CUSTOS VEICULO-MOTORISTA'!$A$2:$C$17,3,FALSE),"-")</f>
        <v>-</v>
      </c>
      <c r="H19" s="224"/>
      <c r="I19" s="233" t="s">
        <v>47</v>
      </c>
      <c r="J19" s="233" t="s">
        <v>25</v>
      </c>
      <c r="K19" s="255">
        <v>43606</v>
      </c>
      <c r="L19" s="256" t="str">
        <f ca="1" t="shared" si="0"/>
        <v>VENCIDA</v>
      </c>
      <c r="M19" s="255">
        <f t="shared" si="1"/>
        <v>44337</v>
      </c>
      <c r="N19" s="244"/>
      <c r="O19" s="258"/>
      <c r="P19" s="244"/>
      <c r="Q19" s="239"/>
      <c r="R19" s="239"/>
      <c r="S19" s="239"/>
      <c r="T19" s="239"/>
      <c r="U19" s="239"/>
      <c r="V19" s="239"/>
    </row>
    <row r="20" spans="1:22">
      <c r="A20" s="224">
        <v>9</v>
      </c>
      <c r="B20" s="225" t="s">
        <v>61</v>
      </c>
      <c r="C20" s="225" t="s">
        <v>62</v>
      </c>
      <c r="D20" s="225" t="s">
        <v>63</v>
      </c>
      <c r="E20" s="225" t="s">
        <v>56</v>
      </c>
      <c r="F20" s="226">
        <v>4014.33</v>
      </c>
      <c r="G20" s="226" t="str">
        <f>IF(COUNTA(H20)=1,VLOOKUP(B20,'[1]CUSTOS VEICULO-MOTORISTA'!$A$2:$C$17,3,FALSE),"-")</f>
        <v>-</v>
      </c>
      <c r="H20" s="224"/>
      <c r="I20" s="233" t="s">
        <v>64</v>
      </c>
      <c r="J20" s="233" t="s">
        <v>25</v>
      </c>
      <c r="K20" s="255">
        <v>43298</v>
      </c>
      <c r="L20" s="256" t="str">
        <f ca="1" t="shared" si="0"/>
        <v>VENCIDA</v>
      </c>
      <c r="M20" s="255">
        <f t="shared" si="1"/>
        <v>44029</v>
      </c>
      <c r="N20" s="244"/>
      <c r="O20" s="258"/>
      <c r="P20" s="244"/>
      <c r="Q20" s="239"/>
      <c r="R20" s="239"/>
      <c r="S20" s="239"/>
      <c r="T20" s="239"/>
      <c r="U20" s="239"/>
      <c r="V20" s="239"/>
    </row>
    <row r="21" spans="1:22">
      <c r="A21" s="224">
        <v>10</v>
      </c>
      <c r="B21" s="225" t="s">
        <v>61</v>
      </c>
      <c r="C21" s="225" t="s">
        <v>62</v>
      </c>
      <c r="D21" s="225" t="s">
        <v>65</v>
      </c>
      <c r="E21" s="225" t="s">
        <v>56</v>
      </c>
      <c r="F21" s="226">
        <v>4014.33</v>
      </c>
      <c r="G21" s="226" t="str">
        <f>IF(COUNTA(H21)=1,VLOOKUP(B21,'[1]CUSTOS VEICULO-MOTORISTA'!$A$2:$C$17,3,FALSE),"-")</f>
        <v>-</v>
      </c>
      <c r="H21" s="224"/>
      <c r="I21" s="233" t="s">
        <v>66</v>
      </c>
      <c r="J21" s="233"/>
      <c r="K21" s="255">
        <v>44526</v>
      </c>
      <c r="L21" s="256" t="str">
        <f ca="1" t="shared" si="0"/>
        <v>VENCIDA</v>
      </c>
      <c r="M21" s="255">
        <f t="shared" si="1"/>
        <v>45256</v>
      </c>
      <c r="N21" s="244"/>
      <c r="O21" s="258"/>
      <c r="P21" s="244"/>
      <c r="Q21" s="239"/>
      <c r="R21" s="239"/>
      <c r="S21" s="239"/>
      <c r="T21" s="239"/>
      <c r="U21" s="239"/>
      <c r="V21" s="239"/>
    </row>
    <row r="22" spans="1:22">
      <c r="A22" s="224">
        <v>11</v>
      </c>
      <c r="B22" s="225" t="s">
        <v>15</v>
      </c>
      <c r="C22" s="225" t="s">
        <v>44</v>
      </c>
      <c r="D22" s="225" t="s">
        <v>67</v>
      </c>
      <c r="E22" s="225" t="s">
        <v>68</v>
      </c>
      <c r="F22" s="226">
        <v>2255.08</v>
      </c>
      <c r="G22" s="226"/>
      <c r="H22" s="224"/>
      <c r="I22" s="233" t="s">
        <v>53</v>
      </c>
      <c r="J22" s="233" t="s">
        <v>25</v>
      </c>
      <c r="K22" s="255">
        <v>44924</v>
      </c>
      <c r="L22" s="259" t="s">
        <v>69</v>
      </c>
      <c r="M22" s="255">
        <v>46016</v>
      </c>
      <c r="N22" s="244"/>
      <c r="O22" s="258"/>
      <c r="P22" s="244"/>
      <c r="Q22" s="239"/>
      <c r="R22" s="239"/>
      <c r="S22" s="239"/>
      <c r="T22" s="239"/>
      <c r="U22" s="239"/>
      <c r="V22" s="239"/>
    </row>
    <row r="23" spans="1:22">
      <c r="A23" s="224">
        <v>12</v>
      </c>
      <c r="B23" s="225" t="s">
        <v>61</v>
      </c>
      <c r="C23" s="225" t="s">
        <v>62</v>
      </c>
      <c r="D23" s="225" t="s">
        <v>70</v>
      </c>
      <c r="E23" s="225" t="s">
        <v>71</v>
      </c>
      <c r="F23" s="226">
        <v>4014.33</v>
      </c>
      <c r="G23" s="226" t="str">
        <f>IF(COUNTA(H23)=1,VLOOKUP(B23,'[1]CUSTOS VEICULO-MOTORISTA'!$A$2:$C$17,3,FALSE),"-")</f>
        <v>-</v>
      </c>
      <c r="H23" s="224"/>
      <c r="I23" s="233" t="s">
        <v>64</v>
      </c>
      <c r="J23" s="233" t="s">
        <v>25</v>
      </c>
      <c r="K23" s="255">
        <v>43298</v>
      </c>
      <c r="L23" s="256" t="str">
        <f ca="1">IFERROR(IF(K23="","DATA INVÁLIDA",IF(AND(TODAY()-K23&gt;=548,OR(B23="H",B23="H1.1")),"VENCIDA",IF(AND(TODAY()-K23&lt;548,OR(B23="H",B23="H1.1")),"EM DIA",IF(AND(TODAY()-K23&gt;=730,OR(B23="A",B23="A1.1",B23="A1",B23="A2",B23="A3",B23="B",B23="B1",B23="B1.1",B23="B2",B23="D2",B23="D2.1",B23="E3")),"VENCIDA",IF(AND(TODAY()-K23&lt;730,OR(B23="A",B23="A1.1",B23="A1",B23="A2",B23="A3",B23="B",B23="B1",B23="B1.1",B23="B2",B23="D2",B23="D2.1",B23="E3")),"EM DIA",IF(AND(TODAY()-K23&gt;=1095,OR(B23="D",B23="D1.1",B23="D1",B23="E",B23="E1",B23="E1.1",B23="E2")),"VENCIDA",IF(AND(TODAY()-K23&lt;1095,OR(B23="D",B23="D1.1",B23="D1",B23="E",B23="E1",B23="E1.1",B23="E2")),"EM DIA",IF(AND(TODAY()-K23&gt;=1460,B23="F2"),"VENCIDA",IF(AND(TODAY()-K23&lt;1460,B23="F2"),"EM DIA",IF(AND(TODAY()-K23&gt;=2555,OR(B23="F",B23="F1")),"VENCIDA",IF(AND(TODAY()-K23&lt;2555,OR(B23="F",B23="F1")),"EM DIA",IF(AND(TODAY()-K23&gt;=1825,OR(B23="G",B23="G0",B23="G1",B23="G1.1",B23="G1.2",B23="G1.3",B23="G1.4",B23="G1.5",B23="G1.7")),"VENCIDA",IF(AND(TODAY()-K23&lt;1825,OR(B23="G",B23="G0",B23="G1",B23="G1.1",B23="G1.2",B23="G1.3",B23="G1.4",B23="G1.5",B23="G1.7")),"EM DIA",""))))))))))))),"-")</f>
        <v>VENCIDA</v>
      </c>
      <c r="M23" s="255">
        <f>IFERROR(IF(K23="","DATA INVÁLIDA",IF(OR(B23="H",B23="H1.1"),EDATE(K23,18),IF(OR(B23="A",B23="A1.1",B23="A1",B23="A2",B23="A3",B23="B",B23="B1",B23="B1.1",B23="B2",B23="D2",B23="D2.1",B23="E3"),EDATE(K23,24),IF(OR(B23="D",B23="D1.1",B23="D1",B23="E",B23="E1",B23="E1.1",B23="E2"),EDATE(K23,36),IF(B23="F2",EDATE(K23,48),IF(OR(B23="F",B23="F1"),EDATE(K23,84),IF(OR(B23="G",B23="G0",B23="G1",B23="G1.1",B23="G1.2",B23="G1.3",B23="G1.4",B23="G1.5",B23="G1.7"),EDATE(K23,60),""))))))),"-")</f>
        <v>44029</v>
      </c>
      <c r="N23" s="244"/>
      <c r="O23" s="239"/>
      <c r="P23" s="239"/>
      <c r="Q23" s="239"/>
      <c r="R23" s="239"/>
      <c r="S23" s="239"/>
      <c r="T23" s="239"/>
      <c r="U23" s="239"/>
      <c r="V23" s="239"/>
    </row>
    <row r="24" spans="1:23">
      <c r="A24" s="224">
        <v>13</v>
      </c>
      <c r="B24" s="225" t="s">
        <v>38</v>
      </c>
      <c r="C24" s="225" t="s">
        <v>72</v>
      </c>
      <c r="D24" s="225" t="s">
        <v>73</v>
      </c>
      <c r="E24" s="225" t="s">
        <v>46</v>
      </c>
      <c r="F24" s="226">
        <v>8500</v>
      </c>
      <c r="G24" s="226"/>
      <c r="H24" s="224"/>
      <c r="I24" s="233" t="s">
        <v>47</v>
      </c>
      <c r="J24" s="233" t="s">
        <v>25</v>
      </c>
      <c r="K24" s="255">
        <v>44074</v>
      </c>
      <c r="L24" s="256" t="str">
        <f ca="1">IFERROR(IF(K24="","DATA INVÁLIDA",IF(AND(TODAY()-K24&gt;=548,OR(B24="H",B24="H1.1")),"VENCIDA",IF(AND(TODAY()-K24&lt;548,OR(B24="H",B24="H1.1")),"EM DIA",IF(AND(TODAY()-K24&gt;=730,OR(B24="A",B24="A1.1",B24="A1",B24="A2",B24="A3",B24="B",B24="B1",B24="B1.1",B24="B2",B24="D2",B24="D2.1",B24="E3")),"VENCIDA",IF(AND(TODAY()-K24&lt;730,OR(B24="A",B24="A1.1",B24="A1",B24="A2",B24="A3",B24="B",B24="B1",B24="B1.1",B24="B2",B24="D2",B24="D2.1",B24="E3")),"EM DIA",IF(AND(TODAY()-K24&gt;=1095,OR(B24="D",B24="D1.1",B24="D1",B24="E",B24="E1",B24="E1.1",B24="E2")),"VENCIDA",IF(AND(TODAY()-K24&lt;1095,OR(B24="D",B24="D1.1",B24="D1",B24="E",B24="E1",B24="E1.1",B24="E2")),"EM DIA",IF(AND(TODAY()-K24&gt;=1460,B24="F2"),"VENCIDA",IF(AND(TODAY()-K24&lt;1460,B24="F2"),"EM DIA",IF(AND(TODAY()-K24&gt;=2555,OR(B24="F",B24="F1")),"VENCIDA",IF(AND(TODAY()-K24&lt;2555,OR(B24="F",B24="F1")),"EM DIA",IF(AND(TODAY()-K24&gt;=1825,OR(B24="G",B24="G0",B24="G1",B24="G1.1",B24="G1.2",B24="G1.3",B24="G1.4",B24="G1.5",B24="G1.7")),"VENCIDA",IF(AND(TODAY()-K24&lt;1825,OR(B24="G",B24="G0",B24="G1",B24="G1.1",B24="G1.2",B24="G1.3",B24="G1.4",B24="G1.5",B24="G1.7")),"EM DIA",""))))))))))))),"-")</f>
        <v>VENCIDA</v>
      </c>
      <c r="M24" s="255">
        <f>IFERROR(IF(K24="","DATA INVÁLIDA",IF(OR(B24="H",B24="H1.1"),EDATE(K24,18),IF(OR(B24="A",B24="A1.1",B24="A1",B24="A2",B24="A3",B24="B",B24="B1",B24="B1.1",B24="B2",B24="D2",B24="D2.1",B24="E3"),EDATE(K24,24),IF(OR(B24="D",B24="D1.1",B24="D1",B24="E",B24="E1",B24="E1.1",B24="E2"),EDATE(K24,36),IF(B24="F2",EDATE(K24,48),IF(OR(B24="F",B24="F1"),EDATE(K24,84),IF(OR(B24="G",B24="G0",B24="G1",B24="G1.1",B24="G1.2",B24="G1.3",B24="G1.4",B24="G1.5",B24="G1.7"),EDATE(K24,60),""))))))),"-")</f>
        <v>45169</v>
      </c>
      <c r="N24" s="244"/>
      <c r="O24" s="239"/>
      <c r="P24" s="239"/>
      <c r="Q24" s="239"/>
      <c r="R24" s="239"/>
      <c r="S24" s="239"/>
      <c r="T24" s="239"/>
      <c r="U24" s="239"/>
      <c r="V24" s="239"/>
      <c r="W24" s="239"/>
    </row>
    <row r="25" spans="1:23">
      <c r="A25" s="224">
        <v>14</v>
      </c>
      <c r="B25" s="225" t="s">
        <v>15</v>
      </c>
      <c r="C25" s="225" t="s">
        <v>44</v>
      </c>
      <c r="D25" s="225" t="s">
        <v>74</v>
      </c>
      <c r="E25" s="225" t="s">
        <v>75</v>
      </c>
      <c r="F25" s="226">
        <v>2255.08</v>
      </c>
      <c r="G25" s="226"/>
      <c r="H25" s="224"/>
      <c r="I25" s="233" t="s">
        <v>53</v>
      </c>
      <c r="J25" s="233" t="s">
        <v>25</v>
      </c>
      <c r="K25" s="255">
        <v>44952</v>
      </c>
      <c r="L25" s="256" t="str">
        <f ca="1">IFERROR(IF(K25="","DATA INVÁLIDA",IF(AND(TODAY()-K25&gt;=548,OR(B25="H",B25="H1.1")),"VENCIDA",IF(AND(TODAY()-K25&lt;548,OR(B25="H",B25="H1.1")),"EM DIA",IF(AND(TODAY()-K25&gt;=730,OR(B25="A",B25="A1.1",B25="A1",B25="A2",B25="A3",B25="B",B25="B1",B25="B1.1",B25="B2",B25="D2",B25="D2.1",B25="E3")),"VENCIDA",IF(AND(TODAY()-K25&lt;730,OR(B25="A",B25="A1.1",B25="A1",B25="A2",B25="A3",B25="B",B25="B1",B25="B1.1",B25="B2",B25="D2",B25="D2.1",B25="E3")),"EM DIA",IF(AND(TODAY()-K25&gt;=1095,OR(B25="D",B25="D1.1",B25="D1",B25="E",B25="E1",B25="E1.1",B25="E2")),"VENCIDA",IF(AND(TODAY()-K25&lt;1095,OR(B25="D",B25="D1.1",B25="D1",B25="E",B25="E1",B25="E1.1",B25="E2")),"EM DIA",IF(AND(TODAY()-K25&gt;=1460,B25="F2"),"VENCIDA",IF(AND(TODAY()-K25&lt;1460,B25="F2"),"EM DIA",IF(AND(TODAY()-K25&gt;=2555,OR(B25="F",B25="F1")),"VENCIDA",IF(AND(TODAY()-K25&lt;2555,OR(B25="F",B25="F1")),"EM DIA",IF(AND(TODAY()-K25&gt;=1825,OR(B25="G",B25="G0",B25="G1",B25="G1.1",B25="G1.2",B25="G1.3",B25="G1.4",B25="G1.5",B25="G1.7")),"VENCIDA",IF(AND(TODAY()-K25&lt;1825,OR(B25="G",B25="G0",B25="G1",B25="G1.1",B25="G1.2",B25="G1.3",B25="G1.4",B25="G1.5",B25="G1.7")),"EM DIA",""))))))))))))),"-")</f>
        <v>EM DIA</v>
      </c>
      <c r="M25" s="255">
        <f>IFERROR(IF(K25="","DATA INVÁLIDA",IF(OR(B25="H",B25="H1.1"),EDATE(K25,18),IF(OR(B25="A",B25="A1.1",B25="A1",B25="A2",B25="A3",B25="B",B25="B1",B25="B1.1",B25="B2",B25="D2",B25="D2.1",B25="E3"),EDATE(K25,24),IF(OR(B25="D",B25="D1.1",B25="D1",B25="E",B25="E1",B25="E1.1",B25="E2"),EDATE(K25,36),IF(B25="F2",EDATE(K25,48),IF(OR(B25="F",B25="F1"),EDATE(K25,84),IF(OR(B25="G",B25="G0",B25="G1",B25="G1.1",B25="G1.2",B25="G1.3",B25="G1.4",B25="G1.5",B25="G1.7"),EDATE(K25,60),""))))))),"-")</f>
        <v>45683</v>
      </c>
      <c r="N25" s="244"/>
      <c r="O25" s="239"/>
      <c r="P25" s="239"/>
      <c r="Q25" s="239"/>
      <c r="R25" s="239"/>
      <c r="S25" s="239"/>
      <c r="T25" s="239"/>
      <c r="U25" s="239"/>
      <c r="V25" s="239"/>
      <c r="W25" s="239"/>
    </row>
    <row r="26" spans="1:22">
      <c r="A26" s="224">
        <v>15</v>
      </c>
      <c r="B26" s="225" t="s">
        <v>38</v>
      </c>
      <c r="C26" s="225" t="s">
        <v>72</v>
      </c>
      <c r="D26" s="225" t="s">
        <v>76</v>
      </c>
      <c r="E26" s="225" t="s">
        <v>77</v>
      </c>
      <c r="F26" s="226">
        <v>8500</v>
      </c>
      <c r="G26" s="226"/>
      <c r="H26" s="224"/>
      <c r="I26" s="233" t="s">
        <v>57</v>
      </c>
      <c r="J26" s="233" t="s">
        <v>78</v>
      </c>
      <c r="K26" s="255">
        <v>44048</v>
      </c>
      <c r="L26" s="256" t="str">
        <f ca="1">IFERROR(IF(K27="","DATA INVÁLIDA",IF(AND(TODAY()-K27&gt;=548,OR(B27="H",B27="H1.1")),"VENCIDA",IF(AND(TODAY()-K27&lt;548,OR(B27="H",B27="H1.1")),"EM DIA",IF(AND(TODAY()-K27&gt;=730,OR(B27="A",B27="A1.1",B27="A1",B27="A2",B27="A3",B27="B",B27="B1",B27="B1.1",B27="B2",B27="D2",B27="D2.1",B27="E3")),"VENCIDA",IF(AND(TODAY()-K27&lt;730,OR(B27="A",B27="A1.1",B27="A1",B27="A2",B27="A3",B27="B",B27="B1",B27="B1.1",B27="B2",B27="D2",B27="D2.1",B27="E3")),"EM DIA",IF(AND(TODAY()-K27&gt;=1095,OR(B27="D",B27="D1.1",B27="D1",B27="E",B27="E1",B27="E1.1",B27="E2")),"VENCIDA",IF(AND(TODAY()-K27&lt;1095,OR(B27="D",B27="D1.1",B27="D1",B27="E",B27="E1",B27="E1.1",B27="E2")),"EM DIA",IF(AND(TODAY()-K27&gt;=1460,B27="F2"),"VENCIDA",IF(AND(TODAY()-K27&lt;1460,B27="F2"),"EM DIA",IF(AND(TODAY()-K27&gt;=2555,OR(B27="F",B27="F1")),"VENCIDA",IF(AND(TODAY()-K27&lt;2555,OR(B27="F",B27="F1")),"EM DIA",IF(AND(TODAY()-K27&gt;=1825,OR(B27="G",B27="G0",B27="G1",B27="G1.1",B27="G1.2",B27="G1.3",B27="G1.4",B27="G1.5",B27="G1.7")),"VENCIDA",IF(AND(TODAY()-K27&lt;1825,OR(B27="G",B27="G0",B27="G1",B27="G1.1",B27="G1.2",B27="G1.3",B27="G1.4",B27="G1.5",B27="G1.7")),"EM DIA",""))))))))))))),"-")</f>
        <v>VENCIDA</v>
      </c>
      <c r="M26" s="255">
        <v>45143</v>
      </c>
      <c r="N26" s="244"/>
      <c r="O26" s="239"/>
      <c r="P26" s="239"/>
      <c r="Q26" s="239"/>
      <c r="R26" s="239"/>
      <c r="S26" s="239"/>
      <c r="T26" s="239"/>
      <c r="U26" s="239"/>
      <c r="V26" s="239"/>
    </row>
    <row r="27" spans="1:22">
      <c r="A27" s="224">
        <v>16</v>
      </c>
      <c r="B27" s="225" t="s">
        <v>38</v>
      </c>
      <c r="C27" s="225" t="s">
        <v>72</v>
      </c>
      <c r="D27" s="225" t="s">
        <v>79</v>
      </c>
      <c r="E27" s="225" t="s">
        <v>77</v>
      </c>
      <c r="F27" s="226">
        <v>8500</v>
      </c>
      <c r="G27" s="226" t="str">
        <f>IF(COUNTA(H27)=1,VLOOKUP(B27,'[1]CUSTOS VEICULO-MOTORISTA'!$A$2:$C$17,3,FALSE),"-")</f>
        <v>-</v>
      </c>
      <c r="H27" s="224"/>
      <c r="I27" s="233" t="s">
        <v>64</v>
      </c>
      <c r="J27" s="233" t="s">
        <v>78</v>
      </c>
      <c r="K27" s="255">
        <v>43868</v>
      </c>
      <c r="L27" s="256" t="str">
        <f ca="1">IFERROR(IF(K27="","DATA INVÁLIDA",IF(AND(TODAY()-K27&gt;=548,OR(B27="H",B27="H1.1")),"VENCIDA",IF(AND(TODAY()-K27&lt;548,OR(B27="H",B27="H1.1")),"EM DIA",IF(AND(TODAY()-K27&gt;=730,OR(B27="A",B27="A1.1",B27="A1",B27="A2",B27="A3",B27="B",B27="B1",B27="B1.1",B27="B2",B27="D2",B27="D2.1",B27="E3")),"VENCIDA",IF(AND(TODAY()-K27&lt;730,OR(B27="A",B27="A1.1",B27="A1",B27="A2",B27="A3",B27="B",B27="B1",B27="B1.1",B27="B2",B27="D2",B27="D2.1",B27="E3")),"EM DIA",IF(AND(TODAY()-K27&gt;=1095,OR(B27="D",B27="D1.1",B27="D1",B27="E",B27="E1",B27="E1.1",B27="E2")),"VENCIDA",IF(AND(TODAY()-K27&lt;1095,OR(B27="D",B27="D1.1",B27="D1",B27="E",B27="E1",B27="E1.1",B27="E2")),"EM DIA",IF(AND(TODAY()-K27&gt;=1460,B27="F2"),"VENCIDA",IF(AND(TODAY()-K27&lt;1460,B27="F2"),"EM DIA",IF(AND(TODAY()-K27&gt;=2555,OR(B27="F",B27="F1")),"VENCIDA",IF(AND(TODAY()-K27&lt;2555,OR(B27="F",B27="F1")),"EM DIA",IF(AND(TODAY()-K27&gt;=1825,OR(B27="G",B27="G0",B27="G1",B27="G1.1",B27="G1.2",B27="G1.3",B27="G1.4",B27="G1.5",B27="G1.7")),"VENCIDA",IF(AND(TODAY()-K27&lt;1825,OR(B27="G",B27="G0",B27="G1",B27="G1.1",B27="G1.2",B27="G1.3",B27="G1.4",B27="G1.5",B27="G1.7")),"EM DIA",""))))))))))))),"-")</f>
        <v>VENCIDA</v>
      </c>
      <c r="M27" s="255">
        <f>IFERROR(IF(K27="","DATA INVÁLIDA",IF(OR(B27="H",B27="H1.1"),EDATE(K27,18),IF(OR(B27="A",B27="A1.1",B27="A1",B27="A2",B27="A3",B27="B",B27="B1",B27="B1.1",B27="B2",B27="D2",B27="D2.1",B27="E3"),EDATE(K27,24),IF(OR(B27="D",B27="D1.1",B27="D1",B27="E",B27="E1",B27="E1.1",B27="E2"),EDATE(K27,36),IF(B27="F2",EDATE(K27,48),IF(OR(B27="F",B27="F1"),EDATE(K27,84),IF(OR(B27="G",B27="G0",B27="G1",B27="G1.1",B27="G1.2",B27="G1.3",B27="G1.4",B27="G1.5",B27="G1.7"),EDATE(K27,60),""))))))),"-")</f>
        <v>44964</v>
      </c>
      <c r="N27" s="244"/>
      <c r="O27" s="239"/>
      <c r="P27" s="239"/>
      <c r="Q27" s="239"/>
      <c r="R27" s="239"/>
      <c r="S27" s="239"/>
      <c r="T27" s="239"/>
      <c r="U27" s="239"/>
      <c r="V27" s="239"/>
    </row>
    <row r="28" spans="1:22">
      <c r="A28" s="224">
        <v>17</v>
      </c>
      <c r="B28" s="225" t="s">
        <v>15</v>
      </c>
      <c r="C28" s="225" t="s">
        <v>44</v>
      </c>
      <c r="D28" s="225" t="s">
        <v>80</v>
      </c>
      <c r="E28" s="225" t="s">
        <v>30</v>
      </c>
      <c r="F28" s="226">
        <v>2255.08</v>
      </c>
      <c r="G28" s="226" t="str">
        <f>IF(COUNTA(H28)=1,VLOOKUP(B28,'[1]CUSTOS VEICULO-MOTORISTA'!$A$2:$C$17,3,FALSE),"-")</f>
        <v>-</v>
      </c>
      <c r="H28" s="224"/>
      <c r="I28" s="233" t="s">
        <v>81</v>
      </c>
      <c r="J28" s="233" t="s">
        <v>22</v>
      </c>
      <c r="K28" s="255">
        <v>43683</v>
      </c>
      <c r="L28" s="256" t="str">
        <f ca="1">IFERROR(IF(K28="","DATA INVÁLIDA",IF(AND(TODAY()-K28&gt;=548,OR(B28="H",B28="H1.1")),"VENCIDA",IF(AND(TODAY()-K28&lt;548,OR(B28="H",B28="H1.1")),"EM DIA",IF(AND(TODAY()-K28&gt;=730,OR(B28="A",B28="A1.1",B28="A1",B28="A2",B28="A3",B28="B",B28="B1",B28="B1.1",B28="B2",B28="D2",B28="D2.1",B28="E3")),"VENCIDA",IF(AND(TODAY()-K28&lt;730,OR(B28="A",B28="A1.1",B28="A1",B28="A2",B28="A3",B28="B",B28="B1",B28="B1.1",B28="B2",B28="D2",B28="D2.1",B28="E3")),"EM DIA",IF(AND(TODAY()-K28&gt;=1095,OR(B28="D",B28="D1.1",B28="D1",B28="E",B28="E1",B28="E1.1",B28="E2")),"VENCIDA",IF(AND(TODAY()-K28&lt;1095,OR(B28="D",B28="D1.1",B28="D1",B28="E",B28="E1",B28="E1.1",B28="E2")),"EM DIA",IF(AND(TODAY()-K28&gt;=1460,B28="F2"),"VENCIDA",IF(AND(TODAY()-K28&lt;1460,B28="F2"),"EM DIA",IF(AND(TODAY()-K28&gt;=2555,OR(B28="F",B28="F1")),"VENCIDA",IF(AND(TODAY()-K28&lt;2555,OR(B28="F",B28="F1")),"EM DIA",IF(AND(TODAY()-K28&gt;=1825,OR(B28="G",B28="G0",B28="G1",B28="G1.1",B28="G1.2",B28="G1.3",B28="G1.4",B28="G1.5",B28="G1.7")),"VENCIDA",IF(AND(TODAY()-K28&lt;1825,OR(B28="G",B28="G0",B28="G1",B28="G1.1",B28="G1.2",B28="G1.3",B28="G1.4",B28="G1.5",B28="G1.7")),"EM DIA",""))))))))))))),"-")</f>
        <v>VENCIDA</v>
      </c>
      <c r="M28" s="255">
        <f>IFERROR(IF(K28="","DATA INVÁLIDA",IF(OR(B28="H",B28="H1.1"),EDATE(K28,18),IF(OR(B28="A",B28="A1.1",B28="A1",B28="A2",B28="A3",B28="B",B28="B1",B28="B1.1",B28="B2",B28="D2",B28="D2.1",B28="E3"),EDATE(K28,24),IF(OR(B28="D",B28="D1.1",B28="D1",B28="E",B28="E1",B28="E1.1",B28="E2"),EDATE(K28,36),IF(B28="F2",EDATE(K28,48),IF(OR(B28="F",B28="F1"),EDATE(K28,84),IF(OR(B28="G",B28="G0",B28="G1",B28="G1.1",B28="G1.2",B28="G1.3",B28="G1.4",B28="G1.5",B28="G1.7"),EDATE(K28,60),""))))))),"-")</f>
        <v>44414</v>
      </c>
      <c r="N28" s="244"/>
      <c r="O28" s="258"/>
      <c r="P28" s="244"/>
      <c r="Q28" s="239"/>
      <c r="R28" s="239"/>
      <c r="S28" s="239"/>
      <c r="T28" s="239"/>
      <c r="U28" s="239"/>
      <c r="V28" s="239"/>
    </row>
    <row r="29" spans="1:22">
      <c r="A29" s="227" t="s">
        <v>82</v>
      </c>
      <c r="B29" s="227"/>
      <c r="C29" s="227"/>
      <c r="D29" s="227"/>
      <c r="E29" s="227"/>
      <c r="F29" s="228">
        <f>SUM(F12:F28)</f>
        <v>75746.73</v>
      </c>
      <c r="G29" s="228">
        <f>SUM(G12:G28)</f>
        <v>3522.39</v>
      </c>
      <c r="H29" s="229"/>
      <c r="I29" s="260"/>
      <c r="J29" s="260"/>
      <c r="K29" s="261"/>
      <c r="L29" s="262"/>
      <c r="M29" s="263"/>
      <c r="N29" s="244"/>
      <c r="O29" s="258"/>
      <c r="P29" s="244"/>
      <c r="Q29" s="239"/>
      <c r="R29" s="239"/>
      <c r="S29" s="239"/>
      <c r="T29" s="239"/>
      <c r="U29" s="239"/>
      <c r="V29" s="239"/>
    </row>
    <row r="30" spans="1:23">
      <c r="A30" s="227" t="s">
        <v>83</v>
      </c>
      <c r="B30" s="227"/>
      <c r="C30" s="227"/>
      <c r="D30" s="227"/>
      <c r="E30" s="227"/>
      <c r="F30" s="228">
        <f>SUM(F29,G29)</f>
        <v>79269.12</v>
      </c>
      <c r="G30" s="228"/>
      <c r="H30" s="228"/>
      <c r="I30" s="229"/>
      <c r="J30" s="260"/>
      <c r="K30" s="260"/>
      <c r="L30" s="261"/>
      <c r="M30" s="262"/>
      <c r="N30" s="263"/>
      <c r="O30" s="244"/>
      <c r="P30" s="258"/>
      <c r="Q30" s="244"/>
      <c r="R30" s="239"/>
      <c r="S30" s="239"/>
      <c r="T30" s="239"/>
      <c r="U30" s="239"/>
      <c r="V30" s="239"/>
      <c r="W30" s="239"/>
    </row>
    <row r="31" ht="21" spans="1:23">
      <c r="A31" s="230" t="s">
        <v>84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44"/>
      <c r="P31" s="258"/>
      <c r="Q31" s="244"/>
      <c r="R31" s="239"/>
      <c r="S31" s="239"/>
      <c r="T31" s="239" t="e">
        <v>#NAME?</v>
      </c>
      <c r="U31" s="239"/>
      <c r="V31" s="239"/>
      <c r="W31" s="239"/>
    </row>
    <row r="32" ht="56.25" spans="1:22">
      <c r="A32" s="209" t="s">
        <v>2</v>
      </c>
      <c r="B32" s="209" t="s">
        <v>3</v>
      </c>
      <c r="C32" s="209" t="s">
        <v>4</v>
      </c>
      <c r="D32" s="209" t="s">
        <v>5</v>
      </c>
      <c r="E32" s="209" t="s">
        <v>6</v>
      </c>
      <c r="F32" s="210" t="s">
        <v>7</v>
      </c>
      <c r="G32" s="209" t="s">
        <v>8</v>
      </c>
      <c r="H32" s="209" t="s">
        <v>9</v>
      </c>
      <c r="I32" s="210" t="s">
        <v>10</v>
      </c>
      <c r="J32" s="210" t="s">
        <v>11</v>
      </c>
      <c r="K32" s="242" t="s">
        <v>12</v>
      </c>
      <c r="L32" s="209" t="s">
        <v>13</v>
      </c>
      <c r="M32" s="243" t="s">
        <v>14</v>
      </c>
      <c r="N32" s="244"/>
      <c r="O32" s="258"/>
      <c r="P32" s="244"/>
      <c r="Q32" s="239"/>
      <c r="R32" s="239"/>
      <c r="S32" s="239"/>
      <c r="T32" s="239"/>
      <c r="U32" s="239"/>
      <c r="V32" s="239"/>
    </row>
    <row r="33" spans="1:22">
      <c r="A33" s="224">
        <v>1</v>
      </c>
      <c r="B33" s="225" t="s">
        <v>85</v>
      </c>
      <c r="C33" s="225" t="s">
        <v>44</v>
      </c>
      <c r="D33" s="225" t="s">
        <v>86</v>
      </c>
      <c r="E33" s="225" t="s">
        <v>77</v>
      </c>
      <c r="F33" s="226">
        <v>2255.08</v>
      </c>
      <c r="G33" s="226"/>
      <c r="H33" s="231"/>
      <c r="I33" s="233" t="s">
        <v>64</v>
      </c>
      <c r="J33" s="233" t="s">
        <v>25</v>
      </c>
      <c r="K33" s="255">
        <v>43312</v>
      </c>
      <c r="L33" s="256" t="str">
        <f ca="1">IFERROR(IF(K33="","DATA INVÁLIDA",IF(AND(TODAY()-K33&gt;=548,OR(B33="H",B33="H1.1")),"VENCIDA",IF(AND(TODAY()-K33&lt;548,OR(B33="H",B33="H1.1")),"EM DIA",IF(AND(TODAY()-K33&gt;=730,OR(B33="A",B33="A1.1",B33="A1",B33="A2",B33="A3",B33="B",B33="B1",B33="B1.1",B33="B2",B33="D2",B33="D2.1",B33="E3")),"VENCIDA",IF(AND(TODAY()-K33&lt;730,OR(B33="A",B33="A1.1",B33="A1",B33="A2",B33="A3",B33="B",B33="B1",B33="B1.1",B33="B2",B33="D2",B33="D2.1",B33="E3")),"EM DIA",IF(AND(TODAY()-K33&gt;=1095,OR(B33="D",B33="D1.1",B33="D1",B33="E",B33="E1",B33="E1.1",B33="E2")),"VENCIDA",IF(AND(TODAY()-K33&lt;1095,OR(B33="D",B33="D1.1",B33="D1",B33="E",B33="E1",B33="E1.1",B33="E2")),"EM DIA",IF(AND(TODAY()-K33&gt;=1460,B33="F2"),"VENCIDA",IF(AND(TODAY()-K33&lt;1460,B33="F2"),"EM DIA",IF(AND(TODAY()-K33&gt;=2555,OR(B33="F",B33="F1")),"VENCIDA",IF(AND(TODAY()-K33&lt;2555,OR(B33="F",B33="F1")),"EM DIA",IF(AND(TODAY()-K33&gt;=1825,OR(B33="G",B33="G0",B33="G1",B33="G1.1",B33="G1.2",B33="G1.3",B33="G1.4",B33="G1.5",B33="G1.7")),"VENCIDA",IF(AND(TODAY()-K33&lt;1825,OR(B33="G",B33="G0",B33="G1",B33="G1.1",B33="G1.2",B33="G1.3",B33="G1.4",B33="G1.5",B33="G1.7")),"EM DIA",""))))))))))))),"-")</f>
        <v>VENCIDA</v>
      </c>
      <c r="M33" s="255">
        <f>IFERROR(IF(K33="","DATA INVÁLIDA",IF(OR(B33="H",B33="H1.1"),EDATE(K33,18),IF(OR(B33="A",B33="A1.1",B33="A1",B33="A2",B33="A3",B33="B",B33="B1",B33="B1.1",B33="B2",B33="D2",B33="D2.1",B33="E3"),EDATE(K33,24),IF(OR(B33="D",B33="D1.1",B33="D1",B33="E",B33="E1",B33="E1.1",B33="E2"),EDATE(K33,36),IF(B33="F2",EDATE(K33,48),IF(OR(B33="F",B33="F1"),EDATE(K33,84),IF(OR(B33="G",B33="G0",B33="G1",B33="G1.1",B33="G1.2",B33="G1.3",B33="G1.4",B33="G1.5",B33="G1.7"),EDATE(K33,60),""))))))),"-")</f>
        <v>44043</v>
      </c>
      <c r="N33" s="244"/>
      <c r="O33" s="258"/>
      <c r="P33" s="244"/>
      <c r="Q33" s="239"/>
      <c r="R33" s="239"/>
      <c r="S33" s="239"/>
      <c r="T33" s="239"/>
      <c r="U33" s="239"/>
      <c r="V33" s="239"/>
    </row>
    <row r="34" spans="1:22">
      <c r="A34" s="224">
        <v>2</v>
      </c>
      <c r="B34" s="225" t="s">
        <v>85</v>
      </c>
      <c r="C34" s="225" t="s">
        <v>44</v>
      </c>
      <c r="D34" s="225" t="s">
        <v>87</v>
      </c>
      <c r="E34" s="225" t="s">
        <v>75</v>
      </c>
      <c r="F34" s="226">
        <v>2255.08</v>
      </c>
      <c r="G34" s="226" t="str">
        <f>IF(COUNTA(H34)=1,VLOOKUP(B34,'[1]CUSTOS VEICULO-MOTORISTA'!$A$2:$C$17,3,FALSE),"-")</f>
        <v>-</v>
      </c>
      <c r="H34" s="224"/>
      <c r="I34" s="233" t="s">
        <v>81</v>
      </c>
      <c r="J34" s="233" t="s">
        <v>25</v>
      </c>
      <c r="K34" s="255">
        <v>44588</v>
      </c>
      <c r="L34" s="256" t="str">
        <f ca="1">IFERROR(IF(K34="","DATA INVÁLIDA",IF(AND(TODAY()-K34&gt;=548,OR(B34="H",B34="H1.1")),"VENCIDA",IF(AND(TODAY()-K34&lt;548,OR(B34="H",B34="H1.1")),"EM DIA",IF(AND(TODAY()-K34&gt;=730,OR(B34="A",B34="A1.1",B34="A1",B34="A2",B34="A3",B34="B",B34="B1",B34="B1.1",B34="B2",B34="D2",B34="D2.1",B34="E3")),"VENCIDA",IF(AND(TODAY()-K34&lt;730,OR(B34="A",B34="A1.1",B34="A1",B34="A2",B34="A3",B34="B",B34="B1",B34="B1.1",B34="B2",B34="D2",B34="D2.1",B34="E3")),"EM DIA",IF(AND(TODAY()-K34&gt;=1095,OR(B34="D",B34="D1.1",B34="D1",B34="E",B34="E1",B34="E1.1",B34="E2")),"VENCIDA",IF(AND(TODAY()-K34&lt;1095,OR(B34="D",B34="D1.1",B34="D1",B34="E",B34="E1",B34="E1.1",B34="E2")),"EM DIA",IF(AND(TODAY()-K34&gt;=1460,B34="F2"),"VENCIDA",IF(AND(TODAY()-K34&lt;1460,B34="F2"),"EM DIA",IF(AND(TODAY()-K34&gt;=2555,OR(B34="F",B34="F1")),"VENCIDA",IF(AND(TODAY()-K34&lt;2555,OR(B34="F",B34="F1")),"EM DIA",IF(AND(TODAY()-K34&gt;=1825,OR(B34="G",B34="G0",B34="G1",B34="G1.1",B34="G1.2",B34="G1.3",B34="G1.4",B34="G1.5",B34="G1.7")),"VENCIDA",IF(AND(TODAY()-K34&lt;1825,OR(B34="G",B34="G0",B34="G1",B34="G1.1",B34="G1.2",B34="G1.3",B34="G1.4",B34="G1.5",B34="G1.7")),"EM DIA",""))))))))))))),"-")</f>
        <v>EM DIA</v>
      </c>
      <c r="M34" s="255">
        <f>IFERROR(IF(K34="","DATA INVÁLIDA",IF(OR(B34="H",B34="H1.1"),EDATE(K34,18),IF(OR(B34="A",B34="A1.1",B34="A1",B34="A2",B34="A3",B34="B",B34="B1",B34="B1.1",B34="B2",B34="D2",B34="D2.1",B34="E3"),EDATE(K34,24),IF(OR(B34="D",B34="D1.1",B34="D1",B34="E",B34="E1",B34="E1.1",B34="E2"),EDATE(K34,36),IF(B34="F2",EDATE(K34,48),IF(OR(B34="F",B34="F1"),EDATE(K34,84),IF(OR(B34="G",B34="G0",B34="G1",B34="G1.1",B34="G1.2",B34="G1.3",B34="G1.4",B34="G1.5",B34="G1.7"),EDATE(K34,60),""))))))),"-")</f>
        <v>45318</v>
      </c>
      <c r="N34" s="244"/>
      <c r="O34" s="258"/>
      <c r="P34" s="244"/>
      <c r="Q34" s="239"/>
      <c r="R34" s="239"/>
      <c r="S34" s="239"/>
      <c r="T34" s="239"/>
      <c r="U34" s="239"/>
      <c r="V34" s="239"/>
    </row>
    <row r="35" s="202" customFormat="1" spans="1:22">
      <c r="A35" s="221">
        <v>3</v>
      </c>
      <c r="B35" s="222" t="s">
        <v>48</v>
      </c>
      <c r="C35" s="222" t="s">
        <v>88</v>
      </c>
      <c r="D35" s="222" t="s">
        <v>89</v>
      </c>
      <c r="E35" s="222" t="s">
        <v>90</v>
      </c>
      <c r="F35" s="223">
        <v>2709.09</v>
      </c>
      <c r="G35" s="223"/>
      <c r="H35" s="221"/>
      <c r="I35" s="250" t="s">
        <v>91</v>
      </c>
      <c r="J35" s="250" t="s">
        <v>92</v>
      </c>
      <c r="K35" s="251">
        <v>45124</v>
      </c>
      <c r="L35" s="252" t="s">
        <v>93</v>
      </c>
      <c r="M35" s="251">
        <v>45855</v>
      </c>
      <c r="N35" s="253"/>
      <c r="O35" s="264"/>
      <c r="P35" s="253"/>
      <c r="Q35" s="254"/>
      <c r="R35" s="254"/>
      <c r="S35" s="254"/>
      <c r="T35" s="254"/>
      <c r="U35" s="254"/>
      <c r="V35" s="254"/>
    </row>
    <row r="36" spans="1:22">
      <c r="A36" s="224">
        <v>4</v>
      </c>
      <c r="B36" s="225" t="s">
        <v>85</v>
      </c>
      <c r="C36" s="225" t="s">
        <v>44</v>
      </c>
      <c r="D36" s="225" t="s">
        <v>94</v>
      </c>
      <c r="E36" s="225" t="s">
        <v>95</v>
      </c>
      <c r="F36" s="226">
        <v>2255.08</v>
      </c>
      <c r="G36" s="226"/>
      <c r="H36" s="224"/>
      <c r="I36" s="233" t="s">
        <v>53</v>
      </c>
      <c r="J36" s="233" t="s">
        <v>25</v>
      </c>
      <c r="K36" s="255">
        <v>44957</v>
      </c>
      <c r="L36" s="256"/>
      <c r="M36" s="255">
        <v>45318</v>
      </c>
      <c r="N36" s="244"/>
      <c r="O36" s="258"/>
      <c r="P36" s="244"/>
      <c r="Q36" s="239"/>
      <c r="R36" s="239"/>
      <c r="S36" s="239"/>
      <c r="T36" s="239"/>
      <c r="U36" s="239"/>
      <c r="V36" s="239"/>
    </row>
    <row r="37" spans="1:22">
      <c r="A37" s="224">
        <v>5</v>
      </c>
      <c r="B37" s="225" t="s">
        <v>38</v>
      </c>
      <c r="C37" s="225" t="s">
        <v>72</v>
      </c>
      <c r="D37" s="225" t="s">
        <v>96</v>
      </c>
      <c r="E37" s="225" t="s">
        <v>77</v>
      </c>
      <c r="F37" s="226">
        <v>8500</v>
      </c>
      <c r="G37" s="226" t="str">
        <f>IF(COUNTA(H37)=1,VLOOKUP(B37,'[1]CUSTOS VEICULO-MOTORISTA'!$A$2:$C$17,3,FALSE),"-")</f>
        <v>-</v>
      </c>
      <c r="H37" s="224"/>
      <c r="I37" s="233" t="s">
        <v>97</v>
      </c>
      <c r="J37" s="233" t="s">
        <v>22</v>
      </c>
      <c r="K37" s="255">
        <v>43003</v>
      </c>
      <c r="L37" s="256" t="str">
        <f ca="1" t="shared" ref="L37:L42" si="2">IFERROR(IF(K37="","DATA INVÁLIDA",IF(AND(TODAY()-K37&gt;=548,OR(B37="H",B37="H1.1")),"VENCIDA",IF(AND(TODAY()-K37&lt;548,OR(B37="H",B37="H1.1")),"EM DIA",IF(AND(TODAY()-K37&gt;=730,OR(B37="A",B37="A1.1",B37="A1",B37="A2",B37="A3",B37="B",B37="B1",B37="B1.1",B37="B2",B37="D2",B37="D2.1",B37="E3")),"VENCIDA",IF(AND(TODAY()-K37&lt;730,OR(B37="A",B37="A1.1",B37="A1",B37="A2",B37="A3",B37="B",B37="B1",B37="B1.1",B37="B2",B37="D2",B37="D2.1",B37="E3")),"EM DIA",IF(AND(TODAY()-K37&gt;=1095,OR(B37="D",B37="D1.1",B37="D1",B37="E",B37="E1",B37="E1.1",B37="E2")),"VENCIDA",IF(AND(TODAY()-K37&lt;1095,OR(B37="D",B37="D1.1",B37="D1",B37="E",B37="E1",B37="E1.1",B37="E2")),"EM DIA",IF(AND(TODAY()-K37&gt;=1460,B37="F2"),"VENCIDA",IF(AND(TODAY()-K37&lt;1460,B37="F2"),"EM DIA",IF(AND(TODAY()-K37&gt;=2555,OR(B37="F",B37="F1")),"VENCIDA",IF(AND(TODAY()-K37&lt;2555,OR(B37="F",B37="F1")),"EM DIA",IF(AND(TODAY()-K37&gt;=1825,OR(B37="G",B37="G0",B37="G1",B37="G1.1",B37="G1.2",B37="G1.3",B37="G1.4",B37="G1.5",B37="G1.7")),"VENCIDA",IF(AND(TODAY()-K37&lt;1825,OR(B37="G",B37="G0",B37="G1",B37="G1.1",B37="G1.2",B37="G1.3",B37="G1.4",B37="G1.5",B37="G1.7")),"EM DIA",""))))))))))))),"-")</f>
        <v>VENCIDA</v>
      </c>
      <c r="M37" s="255">
        <f t="shared" ref="M37:M42" si="3">IFERROR(IF(K37="","DATA INVÁLIDA",IF(OR(B37="H",B37="H1.1"),EDATE(K37,18),IF(OR(B37="A",B37="A1.1",B37="A1",B37="A2",B37="A3",B37="B",B37="B1",B37="B1.1",B37="B2",B37="D2",B37="D2.1",B37="E3"),EDATE(K37,24),IF(OR(B37="D",B37="D1.1",B37="D1",B37="E",B37="E1",B37="E1.1",B37="E2"),EDATE(K37,36),IF(B37="F2",EDATE(K37,48),IF(OR(B37="F",B37="F1"),EDATE(K37,84),IF(OR(B37="G",B37="G0",B37="G1",B37="G1.1",B37="G1.2",B37="G1.3",B37="G1.4",B37="G1.5",B37="G1.7"),EDATE(K37,60),""))))))),"-")</f>
        <v>44099</v>
      </c>
      <c r="N37" s="244"/>
      <c r="O37" s="258"/>
      <c r="P37" s="244"/>
      <c r="Q37" s="239"/>
      <c r="R37" s="239"/>
      <c r="S37" s="239"/>
      <c r="T37" s="239"/>
      <c r="U37" s="239"/>
      <c r="V37" s="239"/>
    </row>
    <row r="38" ht="19.5" customHeight="1" spans="1:22">
      <c r="A38" s="224">
        <v>6</v>
      </c>
      <c r="B38" s="225" t="s">
        <v>15</v>
      </c>
      <c r="C38" s="225" t="s">
        <v>44</v>
      </c>
      <c r="D38" s="225" t="s">
        <v>98</v>
      </c>
      <c r="E38" s="225" t="s">
        <v>99</v>
      </c>
      <c r="F38" s="226">
        <v>2255.08</v>
      </c>
      <c r="G38" s="226">
        <v>3522.39</v>
      </c>
      <c r="H38" s="231" t="s">
        <v>100</v>
      </c>
      <c r="I38" s="233" t="s">
        <v>81</v>
      </c>
      <c r="J38" s="233" t="s">
        <v>25</v>
      </c>
      <c r="K38" s="255">
        <v>45237</v>
      </c>
      <c r="L38" s="256" t="str">
        <f ca="1" t="shared" si="2"/>
        <v>EM DIA</v>
      </c>
      <c r="M38" s="255">
        <f t="shared" si="3"/>
        <v>45968</v>
      </c>
      <c r="N38" s="244"/>
      <c r="O38" s="258"/>
      <c r="P38" s="244"/>
      <c r="Q38" s="239"/>
      <c r="R38" s="239"/>
      <c r="S38" s="239"/>
      <c r="T38" s="239"/>
      <c r="U38" s="239"/>
      <c r="V38" s="239"/>
    </row>
    <row r="39" ht="19.5" customHeight="1" spans="1:22">
      <c r="A39" s="224">
        <v>7</v>
      </c>
      <c r="B39" s="225" t="s">
        <v>101</v>
      </c>
      <c r="C39" s="225" t="s">
        <v>102</v>
      </c>
      <c r="D39" s="225" t="s">
        <v>103</v>
      </c>
      <c r="E39" s="225" t="s">
        <v>104</v>
      </c>
      <c r="F39" s="226">
        <v>3502.97</v>
      </c>
      <c r="G39" s="226">
        <v>3522.39</v>
      </c>
      <c r="H39" s="231" t="s">
        <v>105</v>
      </c>
      <c r="I39" s="233" t="s">
        <v>106</v>
      </c>
      <c r="J39" s="233" t="s">
        <v>25</v>
      </c>
      <c r="K39" s="255">
        <v>45063</v>
      </c>
      <c r="L39" s="256" t="str">
        <f ca="1" t="shared" si="2"/>
        <v>EM DIA</v>
      </c>
      <c r="M39" s="255">
        <f t="shared" si="3"/>
        <v>45794</v>
      </c>
      <c r="N39" s="244"/>
      <c r="O39" s="258"/>
      <c r="P39" s="244"/>
      <c r="Q39" s="239"/>
      <c r="R39" s="239"/>
      <c r="S39" s="239"/>
      <c r="T39" s="239"/>
      <c r="U39" s="239"/>
      <c r="V39" s="239"/>
    </row>
    <row r="40" spans="1:22">
      <c r="A40" s="224">
        <v>8</v>
      </c>
      <c r="B40" s="225" t="s">
        <v>85</v>
      </c>
      <c r="C40" s="225" t="s">
        <v>44</v>
      </c>
      <c r="D40" s="225" t="s">
        <v>107</v>
      </c>
      <c r="E40" s="232" t="s">
        <v>90</v>
      </c>
      <c r="F40" s="226">
        <v>2255.08</v>
      </c>
      <c r="G40" s="226" t="str">
        <f>IF(COUNTA(H40)=1,VLOOKUP(B40,'[1]CUSTOS VEICULO-MOTORISTA'!$A$2:$C$17,3,FALSE),"-")</f>
        <v>-</v>
      </c>
      <c r="H40" s="224"/>
      <c r="I40" s="233" t="s">
        <v>64</v>
      </c>
      <c r="J40" s="233" t="s">
        <v>25</v>
      </c>
      <c r="K40" s="255">
        <v>43299</v>
      </c>
      <c r="L40" s="256" t="str">
        <f ca="1" t="shared" si="2"/>
        <v>VENCIDA</v>
      </c>
      <c r="M40" s="255">
        <f t="shared" si="3"/>
        <v>44030</v>
      </c>
      <c r="N40" s="244"/>
      <c r="O40" s="258"/>
      <c r="P40" s="244"/>
      <c r="Q40" s="239"/>
      <c r="R40" s="239"/>
      <c r="S40" s="239"/>
      <c r="T40" s="239"/>
      <c r="U40" s="239"/>
      <c r="V40" s="239"/>
    </row>
    <row r="41" spans="1:22">
      <c r="A41" s="224">
        <v>9</v>
      </c>
      <c r="B41" s="225" t="s">
        <v>85</v>
      </c>
      <c r="C41" s="225" t="s">
        <v>44</v>
      </c>
      <c r="D41" s="225" t="s">
        <v>108</v>
      </c>
      <c r="E41" s="232" t="s">
        <v>41</v>
      </c>
      <c r="F41" s="226">
        <v>2255.08</v>
      </c>
      <c r="G41" s="226" t="str">
        <f>IF(COUNTA(H41)=1,VLOOKUP(B41,'[1]CUSTOS VEICULO-MOTORISTA'!$A$2:$C$17,3,FALSE),"-")</f>
        <v>-</v>
      </c>
      <c r="H41" s="233"/>
      <c r="I41" s="233" t="s">
        <v>43</v>
      </c>
      <c r="J41" s="233" t="s">
        <v>25</v>
      </c>
      <c r="K41" s="255">
        <v>43171</v>
      </c>
      <c r="L41" s="256" t="str">
        <f ca="1" t="shared" si="2"/>
        <v>VENCIDA</v>
      </c>
      <c r="M41" s="255">
        <f t="shared" si="3"/>
        <v>43902</v>
      </c>
      <c r="N41" s="244"/>
      <c r="O41" s="239"/>
      <c r="P41" s="239"/>
      <c r="Q41" s="239"/>
      <c r="R41" s="239"/>
      <c r="S41" s="239"/>
      <c r="T41" s="239"/>
      <c r="U41" s="239"/>
      <c r="V41" s="239"/>
    </row>
    <row r="42" spans="1:22">
      <c r="A42" s="224">
        <v>10</v>
      </c>
      <c r="B42" s="225" t="s">
        <v>27</v>
      </c>
      <c r="C42" s="225" t="s">
        <v>28</v>
      </c>
      <c r="D42" s="225" t="s">
        <v>109</v>
      </c>
      <c r="E42" s="232" t="s">
        <v>77</v>
      </c>
      <c r="F42" s="226">
        <v>1112</v>
      </c>
      <c r="G42" s="226"/>
      <c r="H42" s="224"/>
      <c r="I42" s="233" t="s">
        <v>110</v>
      </c>
      <c r="J42" s="233" t="s">
        <v>33</v>
      </c>
      <c r="K42" s="255">
        <v>45162</v>
      </c>
      <c r="L42" s="256" t="str">
        <f ca="1" t="shared" si="2"/>
        <v>EM DIA</v>
      </c>
      <c r="M42" s="255">
        <f t="shared" si="3"/>
        <v>45712</v>
      </c>
      <c r="N42" s="244"/>
      <c r="O42" s="239"/>
      <c r="P42" s="239"/>
      <c r="Q42" s="239"/>
      <c r="R42" s="239"/>
      <c r="S42" s="239"/>
      <c r="T42" s="239"/>
      <c r="U42" s="239"/>
      <c r="V42" s="239"/>
    </row>
    <row r="43" spans="1:22">
      <c r="A43" s="234" t="s">
        <v>82</v>
      </c>
      <c r="B43" s="234"/>
      <c r="C43" s="234"/>
      <c r="D43" s="234"/>
      <c r="E43" s="234"/>
      <c r="F43" s="235">
        <f>SUM(F33:F42)</f>
        <v>29354.54</v>
      </c>
      <c r="G43" s="234">
        <f>SUM(G33:G42)</f>
        <v>7044.78</v>
      </c>
      <c r="H43" s="229"/>
      <c r="I43" s="260"/>
      <c r="J43" s="260"/>
      <c r="K43" s="261"/>
      <c r="L43" s="262"/>
      <c r="M43" s="263"/>
      <c r="N43" s="244"/>
      <c r="O43" s="239"/>
      <c r="P43" s="239"/>
      <c r="Q43" s="239"/>
      <c r="R43" s="239"/>
      <c r="S43" s="239"/>
      <c r="T43" s="239"/>
      <c r="U43" s="239"/>
      <c r="V43" s="239"/>
    </row>
    <row r="44" spans="1:23">
      <c r="A44" s="234" t="s">
        <v>83</v>
      </c>
      <c r="B44" s="234"/>
      <c r="C44" s="234"/>
      <c r="D44" s="234"/>
      <c r="E44" s="234"/>
      <c r="F44" s="235">
        <f>(F43+G43)</f>
        <v>36399.32</v>
      </c>
      <c r="G44" s="235"/>
      <c r="H44" s="235"/>
      <c r="I44" s="229"/>
      <c r="J44" s="260"/>
      <c r="K44" s="260"/>
      <c r="L44" s="261"/>
      <c r="M44" s="262"/>
      <c r="N44" s="263"/>
      <c r="O44" s="244"/>
      <c r="P44" s="239"/>
      <c r="Q44" s="239"/>
      <c r="R44" s="239"/>
      <c r="S44" s="239"/>
      <c r="T44" s="239"/>
      <c r="U44" s="239"/>
      <c r="V44" s="239"/>
      <c r="W44" s="239"/>
    </row>
    <row r="45" ht="21" spans="1:23">
      <c r="A45" s="230" t="s">
        <v>111</v>
      </c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44"/>
      <c r="P45" s="239"/>
      <c r="Q45" s="239"/>
      <c r="R45" s="239"/>
      <c r="S45" s="239"/>
      <c r="T45" s="239"/>
      <c r="U45" s="239"/>
      <c r="V45" s="239"/>
      <c r="W45" s="239"/>
    </row>
    <row r="46" ht="56.25" spans="1:22">
      <c r="A46" s="209" t="s">
        <v>2</v>
      </c>
      <c r="B46" s="209" t="s">
        <v>3</v>
      </c>
      <c r="C46" s="209" t="s">
        <v>4</v>
      </c>
      <c r="D46" s="209" t="s">
        <v>5</v>
      </c>
      <c r="E46" s="209" t="s">
        <v>6</v>
      </c>
      <c r="F46" s="210" t="s">
        <v>7</v>
      </c>
      <c r="G46" s="209" t="s">
        <v>8</v>
      </c>
      <c r="H46" s="209" t="s">
        <v>9</v>
      </c>
      <c r="I46" s="210" t="s">
        <v>10</v>
      </c>
      <c r="J46" s="210" t="s">
        <v>11</v>
      </c>
      <c r="K46" s="242" t="s">
        <v>12</v>
      </c>
      <c r="L46" s="209" t="s">
        <v>13</v>
      </c>
      <c r="M46" s="243" t="s">
        <v>14</v>
      </c>
      <c r="N46" s="244"/>
      <c r="O46" s="239"/>
      <c r="P46" s="239"/>
      <c r="Q46" s="239"/>
      <c r="R46" s="239"/>
      <c r="S46" s="239"/>
      <c r="T46" s="239"/>
      <c r="U46" s="239"/>
      <c r="V46" s="239"/>
    </row>
    <row r="47" spans="1:22">
      <c r="A47" s="224">
        <v>1</v>
      </c>
      <c r="B47" s="225" t="s">
        <v>61</v>
      </c>
      <c r="C47" s="225" t="s">
        <v>62</v>
      </c>
      <c r="D47" s="225" t="s">
        <v>112</v>
      </c>
      <c r="E47" s="232" t="s">
        <v>113</v>
      </c>
      <c r="F47" s="226">
        <v>4014.33</v>
      </c>
      <c r="G47" s="226">
        <v>3522.39</v>
      </c>
      <c r="H47" s="224" t="s">
        <v>114</v>
      </c>
      <c r="I47" s="233" t="s">
        <v>81</v>
      </c>
      <c r="J47" s="233" t="s">
        <v>22</v>
      </c>
      <c r="K47" s="255">
        <v>43768</v>
      </c>
      <c r="L47" s="256" t="str">
        <f ca="1" t="shared" ref="L47:L59" si="4">IFERROR(IF(K47="","DATA INVÁLIDA",IF(AND(TODAY()-K47&gt;=548,OR(B47="H",B47="H1.1")),"VENCIDA",IF(AND(TODAY()-K47&lt;548,OR(B47="H",B47="H1.1")),"EM DIA",IF(AND(TODAY()-K47&gt;=730,OR(B47="A",B47="A1.1",B47="A1",B47="A2",B47="A3",B47="B",B47="B1",B47="B1.1",B47="B2",B47="D2",B47="D2.1",B47="E3")),"VENCIDA",IF(AND(TODAY()-K47&lt;730,OR(B47="A",B47="A1.1",B47="A1",B47="A2",B47="A3",B47="B",B47="B1",B47="B1.1",B47="B2",B47="D2",B47="D2.1",B47="E3")),"EM DIA",IF(AND(TODAY()-K47&gt;=1095,OR(B47="D",B47="D1.1",B47="D1",B47="E",B47="E1",B47="E1.1",B47="E2")),"VENCIDA",IF(AND(TODAY()-K47&lt;1095,OR(B47="D",B47="D1.1",B47="D1",B47="E",B47="E1",B47="E1.1",B47="E2")),"EM DIA",IF(AND(TODAY()-K47&gt;=1460,B47="F2"),"VENCIDA",IF(AND(TODAY()-K47&lt;1460,B47="F2"),"EM DIA",IF(AND(TODAY()-K47&gt;=2555,OR(B47="F",B47="F1")),"VENCIDA",IF(AND(TODAY()-K47&lt;2555,OR(B47="F",B47="F1")),"EM DIA",IF(AND(TODAY()-K47&gt;=1825,OR(B47="G",B47="G0",B47="G1",B47="G1.1",B47="G1.2",B47="G1.3",B47="G1.4",B47="G1.5",B47="G1.7")),"VENCIDA",IF(AND(TODAY()-K47&lt;1825,OR(B47="G",B47="G0",B47="G1",B47="G1.1",B47="G1.2",B47="G1.3",B47="G1.4",B47="G1.5",B47="G1.7")),"EM DIA",""))))))))))))),"-")</f>
        <v>VENCIDA</v>
      </c>
      <c r="M47" s="255">
        <f t="shared" ref="M47:M59" si="5">IFERROR(IF(K47="","DATA INVÁLIDA",IF(OR(B47="H",B47="H1.1"),EDATE(K47,18),IF(OR(B47="A",B47="A1.1",B47="A1",B47="A2",B47="A3",B47="B",B47="B1",B47="B1.1",B47="B2",B47="D2",B47="D2.1",B47="E3"),EDATE(K47,24),IF(OR(B47="D",B47="D1.1",B47="D1",B47="E",B47="E1",B47="E1.1",B47="E2"),EDATE(K47,36),IF(B47="F2",EDATE(K47,48),IF(OR(B47="F",B47="F1"),EDATE(K47,84),IF(OR(B47="G",B47="G0",B47="G1",B47="G1.1",B47="G1.2",B47="G1.3",B47="G1.4",B47="G1.5",B47="G1.7"),EDATE(K47,60),""))))))),"-")</f>
        <v>44499</v>
      </c>
      <c r="N47" s="244"/>
      <c r="O47" s="239"/>
      <c r="P47" s="239"/>
      <c r="Q47" s="239"/>
      <c r="R47" s="239"/>
      <c r="S47" s="239"/>
      <c r="T47" s="239"/>
      <c r="U47" s="239"/>
      <c r="V47" s="239"/>
    </row>
    <row r="48" spans="1:22">
      <c r="A48" s="224">
        <v>2</v>
      </c>
      <c r="B48" s="225" t="s">
        <v>61</v>
      </c>
      <c r="C48" s="225" t="s">
        <v>62</v>
      </c>
      <c r="D48" s="225" t="s">
        <v>115</v>
      </c>
      <c r="E48" s="232" t="s">
        <v>113</v>
      </c>
      <c r="F48" s="226">
        <v>4014.33</v>
      </c>
      <c r="G48" s="226">
        <v>3522.39</v>
      </c>
      <c r="H48" s="224" t="s">
        <v>116</v>
      </c>
      <c r="I48" s="233" t="s">
        <v>47</v>
      </c>
      <c r="J48" s="233" t="s">
        <v>25</v>
      </c>
      <c r="K48" s="255">
        <v>43504</v>
      </c>
      <c r="L48" s="256" t="str">
        <f ca="1" t="shared" si="4"/>
        <v>VENCIDA</v>
      </c>
      <c r="M48" s="255">
        <f t="shared" si="5"/>
        <v>44235</v>
      </c>
      <c r="N48" s="244"/>
      <c r="O48" s="239"/>
      <c r="P48" s="239"/>
      <c r="Q48" s="239"/>
      <c r="R48" s="239"/>
      <c r="S48" s="239"/>
      <c r="T48" s="239"/>
      <c r="U48" s="239"/>
      <c r="V48" s="239"/>
    </row>
    <row r="49" spans="1:22">
      <c r="A49" s="224">
        <v>3</v>
      </c>
      <c r="B49" s="225" t="s">
        <v>15</v>
      </c>
      <c r="C49" s="225" t="s">
        <v>44</v>
      </c>
      <c r="D49" s="225" t="s">
        <v>117</v>
      </c>
      <c r="E49" s="225" t="s">
        <v>118</v>
      </c>
      <c r="F49" s="226">
        <v>2255.08</v>
      </c>
      <c r="G49" s="226" t="str">
        <f>IF(COUNTA(H49)=1,VLOOKUP(B49,'[1]CUSTOS VEICULO-MOTORISTA'!$A$2:$C$17,3,FALSE),"-")</f>
        <v>-</v>
      </c>
      <c r="H49" s="224"/>
      <c r="I49" s="233" t="s">
        <v>64</v>
      </c>
      <c r="J49" s="233" t="s">
        <v>25</v>
      </c>
      <c r="K49" s="255">
        <v>43508</v>
      </c>
      <c r="L49" s="256" t="str">
        <f ca="1" t="shared" si="4"/>
        <v>VENCIDA</v>
      </c>
      <c r="M49" s="255">
        <f t="shared" si="5"/>
        <v>44239</v>
      </c>
      <c r="N49" s="244"/>
      <c r="O49" s="239"/>
      <c r="P49" s="239"/>
      <c r="Q49" s="239"/>
      <c r="R49" s="239"/>
      <c r="S49" s="239"/>
      <c r="T49" s="239"/>
      <c r="U49" s="239"/>
      <c r="V49" s="239"/>
    </row>
    <row r="50" spans="1:22">
      <c r="A50" s="224">
        <v>4</v>
      </c>
      <c r="B50" s="225" t="s">
        <v>15</v>
      </c>
      <c r="C50" s="225" t="s">
        <v>44</v>
      </c>
      <c r="D50" s="225" t="s">
        <v>119</v>
      </c>
      <c r="E50" s="225" t="s">
        <v>90</v>
      </c>
      <c r="F50" s="226">
        <v>2255.08</v>
      </c>
      <c r="G50" s="226" t="str">
        <f>IF(COUNTA(H50)=1,VLOOKUP(B50,'[1]CUSTOS VEICULO-MOTORISTA'!$A$2:$C$17,3,FALSE),"-")</f>
        <v>-</v>
      </c>
      <c r="H50" s="224"/>
      <c r="I50" s="233" t="s">
        <v>64</v>
      </c>
      <c r="J50" s="233" t="s">
        <v>25</v>
      </c>
      <c r="K50" s="255">
        <v>43488</v>
      </c>
      <c r="L50" s="256" t="str">
        <f ca="1" t="shared" si="4"/>
        <v>VENCIDA</v>
      </c>
      <c r="M50" s="255">
        <f t="shared" si="5"/>
        <v>44219</v>
      </c>
      <c r="N50" s="244"/>
      <c r="O50" s="239"/>
      <c r="P50" s="239"/>
      <c r="Q50" s="239"/>
      <c r="R50" s="239"/>
      <c r="S50" s="239"/>
      <c r="T50" s="239"/>
      <c r="U50" s="239"/>
      <c r="V50" s="239"/>
    </row>
    <row r="51" spans="1:22">
      <c r="A51" s="224">
        <v>5</v>
      </c>
      <c r="B51" s="225" t="s">
        <v>61</v>
      </c>
      <c r="C51" s="225" t="s">
        <v>62</v>
      </c>
      <c r="D51" s="225" t="s">
        <v>120</v>
      </c>
      <c r="E51" s="225" t="s">
        <v>90</v>
      </c>
      <c r="F51" s="226">
        <v>4014.33</v>
      </c>
      <c r="G51" s="226" t="str">
        <f>IF(COUNTA(H51)=1,VLOOKUP(B51,'[1]CUSTOS VEICULO-MOTORISTA'!$A$2:$C$17,3,FALSE),"-")</f>
        <v>-</v>
      </c>
      <c r="H51" s="224"/>
      <c r="I51" s="233" t="s">
        <v>21</v>
      </c>
      <c r="J51" s="233" t="s">
        <v>25</v>
      </c>
      <c r="K51" s="255">
        <v>43263</v>
      </c>
      <c r="L51" s="256" t="str">
        <f ca="1" t="shared" si="4"/>
        <v>VENCIDA</v>
      </c>
      <c r="M51" s="255">
        <f t="shared" si="5"/>
        <v>43994</v>
      </c>
      <c r="N51" s="244"/>
      <c r="O51" s="239"/>
      <c r="P51" s="239"/>
      <c r="Q51" s="239"/>
      <c r="R51" s="239"/>
      <c r="S51" s="239"/>
      <c r="T51" s="239"/>
      <c r="U51" s="239"/>
      <c r="V51" s="239"/>
    </row>
    <row r="52" spans="1:22">
      <c r="A52" s="224">
        <v>6</v>
      </c>
      <c r="B52" s="225" t="s">
        <v>61</v>
      </c>
      <c r="C52" s="225" t="s">
        <v>62</v>
      </c>
      <c r="D52" s="225" t="s">
        <v>121</v>
      </c>
      <c r="E52" s="225" t="s">
        <v>90</v>
      </c>
      <c r="F52" s="226">
        <v>4014.33</v>
      </c>
      <c r="G52" s="226" t="str">
        <f>IF(COUNTA(H52)=1,VLOOKUP(B52,'[1]CUSTOS VEICULO-MOTORISTA'!$A$2:$C$17,3,FALSE),"-")</f>
        <v>-</v>
      </c>
      <c r="H52" s="224"/>
      <c r="I52" s="233" t="s">
        <v>43</v>
      </c>
      <c r="J52" s="233" t="s">
        <v>25</v>
      </c>
      <c r="K52" s="255">
        <v>43124</v>
      </c>
      <c r="L52" s="256" t="str">
        <f ca="1" t="shared" si="4"/>
        <v>VENCIDA</v>
      </c>
      <c r="M52" s="255">
        <f t="shared" si="5"/>
        <v>43854</v>
      </c>
      <c r="N52" s="244"/>
      <c r="O52" s="239"/>
      <c r="P52" s="239"/>
      <c r="Q52" s="239"/>
      <c r="R52" s="239"/>
      <c r="S52" s="239"/>
      <c r="T52" s="239"/>
      <c r="U52" s="239"/>
      <c r="V52" s="239"/>
    </row>
    <row r="53" spans="1:22">
      <c r="A53" s="224">
        <v>7</v>
      </c>
      <c r="B53" s="225" t="s">
        <v>61</v>
      </c>
      <c r="C53" s="225" t="s">
        <v>62</v>
      </c>
      <c r="D53" s="225" t="s">
        <v>122</v>
      </c>
      <c r="E53" s="225" t="s">
        <v>77</v>
      </c>
      <c r="F53" s="226">
        <v>4014.33</v>
      </c>
      <c r="G53" s="226" t="str">
        <f>IF(COUNTA(H53)=1,VLOOKUP(B53,'[1]CUSTOS VEICULO-MOTORISTA'!$A$2:$C$17,3,FALSE),"-")</f>
        <v>-</v>
      </c>
      <c r="H53" s="224"/>
      <c r="I53" s="233" t="s">
        <v>64</v>
      </c>
      <c r="J53" s="233" t="s">
        <v>25</v>
      </c>
      <c r="K53" s="255">
        <v>43475</v>
      </c>
      <c r="L53" s="256" t="str">
        <f ca="1" t="shared" si="4"/>
        <v>VENCIDA</v>
      </c>
      <c r="M53" s="255">
        <f t="shared" si="5"/>
        <v>44206</v>
      </c>
      <c r="N53" s="244"/>
      <c r="O53" s="239"/>
      <c r="P53" s="239"/>
      <c r="Q53" s="239"/>
      <c r="R53" s="239"/>
      <c r="S53" s="239"/>
      <c r="T53" s="239"/>
      <c r="U53" s="239"/>
      <c r="V53" s="239"/>
    </row>
    <row r="54" spans="1:22">
      <c r="A54" s="224">
        <v>8</v>
      </c>
      <c r="B54" s="225" t="s">
        <v>61</v>
      </c>
      <c r="C54" s="225" t="s">
        <v>62</v>
      </c>
      <c r="D54" s="225" t="s">
        <v>123</v>
      </c>
      <c r="E54" s="225" t="s">
        <v>77</v>
      </c>
      <c r="F54" s="226">
        <v>4014.33</v>
      </c>
      <c r="G54" s="226" t="str">
        <f>IF(COUNTA(H54)=1,VLOOKUP(B54,'[1]CUSTOS VEICULO-MOTORISTA'!$A$2:$C$17,3,FALSE),"-")</f>
        <v>-</v>
      </c>
      <c r="H54" s="224"/>
      <c r="I54" s="233" t="s">
        <v>64</v>
      </c>
      <c r="J54" s="233" t="s">
        <v>25</v>
      </c>
      <c r="K54" s="255">
        <v>43474</v>
      </c>
      <c r="L54" s="256" t="str">
        <f ca="1" t="shared" si="4"/>
        <v>VENCIDA</v>
      </c>
      <c r="M54" s="255">
        <f t="shared" si="5"/>
        <v>44205</v>
      </c>
      <c r="N54" s="244"/>
      <c r="O54" s="239"/>
      <c r="P54" s="239"/>
      <c r="Q54" s="239"/>
      <c r="R54" s="239"/>
      <c r="S54" s="239"/>
      <c r="T54" s="239"/>
      <c r="U54" s="239"/>
      <c r="V54" s="239"/>
    </row>
    <row r="55" spans="1:22">
      <c r="A55" s="224">
        <v>9</v>
      </c>
      <c r="B55" s="225" t="s">
        <v>15</v>
      </c>
      <c r="C55" s="225" t="s">
        <v>44</v>
      </c>
      <c r="D55" s="225" t="s">
        <v>124</v>
      </c>
      <c r="E55" s="225" t="s">
        <v>30</v>
      </c>
      <c r="F55" s="226">
        <v>2255.08</v>
      </c>
      <c r="G55" s="226" t="str">
        <f>IF(COUNTA(H55)=1,VLOOKUP(B55,'[1]CUSTOS VEICULO-MOTORISTA'!$A$2:$C$17,3,FALSE),"-")</f>
        <v>-</v>
      </c>
      <c r="H55" s="224"/>
      <c r="I55" s="233" t="s">
        <v>64</v>
      </c>
      <c r="J55" s="233" t="s">
        <v>92</v>
      </c>
      <c r="K55" s="255">
        <v>43417</v>
      </c>
      <c r="L55" s="256" t="str">
        <f ca="1" t="shared" si="4"/>
        <v>VENCIDA</v>
      </c>
      <c r="M55" s="255">
        <f t="shared" si="5"/>
        <v>44148</v>
      </c>
      <c r="N55" s="244"/>
      <c r="O55" s="239"/>
      <c r="P55" s="239"/>
      <c r="Q55" s="239"/>
      <c r="R55" s="239"/>
      <c r="S55" s="239"/>
      <c r="T55" s="239"/>
      <c r="U55" s="239"/>
      <c r="V55" s="239"/>
    </row>
    <row r="56" spans="1:22">
      <c r="A56" s="224">
        <v>10</v>
      </c>
      <c r="B56" s="225" t="s">
        <v>15</v>
      </c>
      <c r="C56" s="225" t="s">
        <v>44</v>
      </c>
      <c r="D56" s="225" t="s">
        <v>125</v>
      </c>
      <c r="E56" s="225" t="s">
        <v>90</v>
      </c>
      <c r="F56" s="226">
        <v>2255.08</v>
      </c>
      <c r="G56" s="226" t="str">
        <f>IF(COUNTA(H56)=1,VLOOKUP(B56,'[1]CUSTOS VEICULO-MOTORISTA'!$A$2:$C$17,3,FALSE),"-")</f>
        <v>-</v>
      </c>
      <c r="H56" s="224"/>
      <c r="I56" s="233" t="s">
        <v>64</v>
      </c>
      <c r="J56" s="233" t="s">
        <v>25</v>
      </c>
      <c r="K56" s="255">
        <v>43504</v>
      </c>
      <c r="L56" s="256" t="str">
        <f ca="1" t="shared" si="4"/>
        <v>VENCIDA</v>
      </c>
      <c r="M56" s="255">
        <f t="shared" si="5"/>
        <v>44235</v>
      </c>
      <c r="N56" s="244"/>
      <c r="O56" s="239"/>
      <c r="P56" s="239"/>
      <c r="Q56" s="239"/>
      <c r="R56" s="239"/>
      <c r="S56" s="239"/>
      <c r="T56" s="239"/>
      <c r="U56" s="239"/>
      <c r="V56" s="239"/>
    </row>
    <row r="57" spans="1:22">
      <c r="A57" s="224">
        <v>11</v>
      </c>
      <c r="B57" s="225" t="s">
        <v>61</v>
      </c>
      <c r="C57" s="225" t="s">
        <v>62</v>
      </c>
      <c r="D57" s="225" t="s">
        <v>126</v>
      </c>
      <c r="E57" s="225" t="s">
        <v>90</v>
      </c>
      <c r="F57" s="226">
        <v>4014.33</v>
      </c>
      <c r="G57" s="226" t="s">
        <v>19</v>
      </c>
      <c r="H57" s="224"/>
      <c r="I57" s="233" t="s">
        <v>81</v>
      </c>
      <c r="J57" s="233" t="s">
        <v>25</v>
      </c>
      <c r="K57" s="255">
        <v>44793</v>
      </c>
      <c r="L57" s="265" t="str">
        <f ca="1" t="shared" si="4"/>
        <v>EM DIA</v>
      </c>
      <c r="M57" s="255">
        <f t="shared" si="5"/>
        <v>45524</v>
      </c>
      <c r="N57" s="244"/>
      <c r="O57" s="239"/>
      <c r="P57" s="239"/>
      <c r="Q57" s="239"/>
      <c r="R57" s="239"/>
      <c r="S57" s="239"/>
      <c r="T57" s="239"/>
      <c r="U57" s="239"/>
      <c r="V57" s="239"/>
    </row>
    <row r="58" spans="1:22">
      <c r="A58" s="224">
        <v>12</v>
      </c>
      <c r="B58" s="225" t="s">
        <v>15</v>
      </c>
      <c r="C58" s="225" t="s">
        <v>44</v>
      </c>
      <c r="D58" s="225" t="s">
        <v>127</v>
      </c>
      <c r="E58" s="225" t="s">
        <v>56</v>
      </c>
      <c r="F58" s="226">
        <v>2255.08</v>
      </c>
      <c r="G58" s="226" t="str">
        <f>IF(COUNTA(H58)=1,VLOOKUP(B58,'[1]CUSTOS VEICULO-MOTORISTA'!$A$2:$C$17,3,FALSE),"-")</f>
        <v>-</v>
      </c>
      <c r="H58" s="224"/>
      <c r="I58" s="233" t="s">
        <v>64</v>
      </c>
      <c r="J58" s="233" t="s">
        <v>25</v>
      </c>
      <c r="K58" s="255">
        <v>44034</v>
      </c>
      <c r="L58" s="256" t="str">
        <f ca="1" t="shared" si="4"/>
        <v>VENCIDA</v>
      </c>
      <c r="M58" s="255">
        <f t="shared" si="5"/>
        <v>44764</v>
      </c>
      <c r="N58" s="244"/>
      <c r="O58" s="239"/>
      <c r="P58" s="239"/>
      <c r="Q58" s="239"/>
      <c r="R58" s="239"/>
      <c r="S58" s="239"/>
      <c r="T58" s="239"/>
      <c r="U58" s="239"/>
      <c r="V58" s="239"/>
    </row>
    <row r="59" spans="1:22">
      <c r="A59" s="224">
        <v>13</v>
      </c>
      <c r="B59" s="225" t="s">
        <v>27</v>
      </c>
      <c r="C59" s="225" t="s">
        <v>28</v>
      </c>
      <c r="D59" s="225" t="s">
        <v>128</v>
      </c>
      <c r="E59" s="225" t="s">
        <v>90</v>
      </c>
      <c r="F59" s="226">
        <v>1112</v>
      </c>
      <c r="G59" s="226" t="str">
        <f>IF(COUNTA(H59)=1,VLOOKUP(B59,'[1]CUSTOS VEICULO-MOTORISTA'!$A$2:$C$17,3,FALSE),"-")</f>
        <v>-</v>
      </c>
      <c r="H59" s="224"/>
      <c r="I59" s="233" t="s">
        <v>53</v>
      </c>
      <c r="J59" s="233" t="s">
        <v>33</v>
      </c>
      <c r="K59" s="255">
        <v>44795</v>
      </c>
      <c r="L59" s="256" t="str">
        <f ca="1" t="shared" si="4"/>
        <v>EM DIA</v>
      </c>
      <c r="M59" s="255">
        <f t="shared" si="5"/>
        <v>45344</v>
      </c>
      <c r="N59" s="244"/>
      <c r="O59" s="239"/>
      <c r="P59" s="239"/>
      <c r="Q59" s="239"/>
      <c r="R59" s="239"/>
      <c r="S59" s="239"/>
      <c r="T59" s="239"/>
      <c r="U59" s="239"/>
      <c r="V59" s="239"/>
    </row>
    <row r="60" spans="1:22">
      <c r="A60" s="234" t="s">
        <v>82</v>
      </c>
      <c r="B60" s="234"/>
      <c r="C60" s="234"/>
      <c r="D60" s="234"/>
      <c r="E60" s="234"/>
      <c r="F60" s="235">
        <f>SUM(F47:F59)</f>
        <v>40487.71</v>
      </c>
      <c r="G60" s="235">
        <f>SUM(G47:G59)</f>
        <v>7044.78</v>
      </c>
      <c r="H60" s="229"/>
      <c r="I60" s="260"/>
      <c r="J60" s="260"/>
      <c r="K60" s="261"/>
      <c r="L60" s="262"/>
      <c r="M60" s="263"/>
      <c r="N60" s="244"/>
      <c r="O60" s="239"/>
      <c r="P60" s="239"/>
      <c r="Q60" s="239"/>
      <c r="R60" s="239"/>
      <c r="S60" s="239"/>
      <c r="T60" s="239"/>
      <c r="U60" s="239"/>
      <c r="V60" s="239"/>
    </row>
    <row r="61" spans="1:23">
      <c r="A61" s="234" t="s">
        <v>83</v>
      </c>
      <c r="B61" s="234"/>
      <c r="C61" s="234"/>
      <c r="D61" s="234"/>
      <c r="E61" s="234"/>
      <c r="F61" s="235">
        <f>SUM(F60,G60)</f>
        <v>47532.49</v>
      </c>
      <c r="G61" s="235"/>
      <c r="H61" s="235"/>
      <c r="I61" s="229"/>
      <c r="J61" s="260"/>
      <c r="K61" s="260"/>
      <c r="L61" s="261"/>
      <c r="M61" s="262"/>
      <c r="N61" s="263"/>
      <c r="O61" s="244"/>
      <c r="P61" s="239"/>
      <c r="Q61" s="239"/>
      <c r="R61" s="239"/>
      <c r="S61" s="239"/>
      <c r="T61" s="239"/>
      <c r="U61" s="239"/>
      <c r="V61" s="239"/>
      <c r="W61" s="239"/>
    </row>
    <row r="62" ht="21" spans="1:23">
      <c r="A62" s="236" t="s">
        <v>129</v>
      </c>
      <c r="B62" s="236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36"/>
      <c r="O62" s="244"/>
      <c r="P62" s="239"/>
      <c r="Q62" s="239"/>
      <c r="R62" s="239"/>
      <c r="S62" s="239"/>
      <c r="T62" s="239"/>
      <c r="U62" s="239"/>
      <c r="V62" s="239"/>
      <c r="W62" s="239"/>
    </row>
    <row r="63" ht="56.25" spans="1:22">
      <c r="A63" s="219" t="s">
        <v>2</v>
      </c>
      <c r="B63" s="219" t="s">
        <v>3</v>
      </c>
      <c r="C63" s="219" t="s">
        <v>4</v>
      </c>
      <c r="D63" s="219" t="s">
        <v>5</v>
      </c>
      <c r="E63" s="219" t="s">
        <v>6</v>
      </c>
      <c r="F63" s="220" t="s">
        <v>7</v>
      </c>
      <c r="G63" s="219" t="s">
        <v>8</v>
      </c>
      <c r="H63" s="219" t="s">
        <v>9</v>
      </c>
      <c r="I63" s="220" t="s">
        <v>10</v>
      </c>
      <c r="J63" s="220" t="s">
        <v>11</v>
      </c>
      <c r="K63" s="248" t="s">
        <v>12</v>
      </c>
      <c r="L63" s="219" t="s">
        <v>13</v>
      </c>
      <c r="M63" s="249" t="s">
        <v>14</v>
      </c>
      <c r="N63" s="244"/>
      <c r="O63" s="239"/>
      <c r="P63" s="239"/>
      <c r="Q63" s="239"/>
      <c r="R63" s="239"/>
      <c r="S63" s="239"/>
      <c r="T63" s="239"/>
      <c r="U63" s="239"/>
      <c r="V63" s="239"/>
    </row>
    <row r="64" spans="1:22">
      <c r="A64" s="224">
        <v>1</v>
      </c>
      <c r="B64" s="225" t="s">
        <v>38</v>
      </c>
      <c r="C64" s="225" t="s">
        <v>72</v>
      </c>
      <c r="D64" s="225" t="s">
        <v>130</v>
      </c>
      <c r="E64" s="225" t="s">
        <v>30</v>
      </c>
      <c r="F64" s="226">
        <v>8500</v>
      </c>
      <c r="G64" s="231" t="str">
        <f>IF(COUNTA(H64)=1,VLOOKUP(B64,'[1]CUSTOS VEICULO-MOTORISTA'!$A$2:$C$17,3,FALSE),"-")</f>
        <v>-</v>
      </c>
      <c r="H64" s="224"/>
      <c r="I64" s="233" t="s">
        <v>57</v>
      </c>
      <c r="J64" s="233" t="s">
        <v>25</v>
      </c>
      <c r="K64" s="255">
        <v>43895</v>
      </c>
      <c r="L64" s="256" t="str">
        <f ca="1">IFERROR(IF(K64="","DATA INVÁLIDA",IF(AND(TODAY()-K64&gt;=548,OR(B64="H",B64="H1.1")),"VENCIDA",IF(AND(TODAY()-K64&lt;548,OR(B64="H",B64="H1.1")),"EM DIA",IF(AND(TODAY()-K64&gt;=730,OR(B64="A",B64="A1.1",B64="A1",B64="A2",B64="A3",B64="B",B64="B1",B64="B1.1",B64="B2",B64="D2",B64="D2.1",B64="E3")),"VENCIDA",IF(AND(TODAY()-K64&lt;730,OR(B64="A",B64="A1.1",B64="A1",B64="A2",B64="A3",B64="B",B64="B1",B64="B1.1",B64="B2",B64="D2",B64="D2.1",B64="E3")),"EM DIA",IF(AND(TODAY()-K64&gt;=1095,OR(B64="D",B64="D1.1",B64="D1",B64="E",B64="E1",B64="E1.1",B64="E2")),"VENCIDA",IF(AND(TODAY()-K64&lt;1095,OR(B64="D",B64="D1.1",B64="D1",B64="E",B64="E1",B64="E1.1",B64="E2")),"EM DIA",IF(AND(TODAY()-K64&gt;=1460,B64="F2"),"VENCIDA",IF(AND(TODAY()-K64&lt;1460,B64="F2"),"EM DIA",IF(AND(TODAY()-K64&gt;=2555,OR(B64="F",B64="F1")),"VENCIDA",IF(AND(TODAY()-K64&lt;2555,OR(B64="F",B64="F1")),"EM DIA",IF(AND(TODAY()-K64&gt;=1825,OR(B64="G",B64="G0",B64="G1",B64="G1.1",B64="G1.2",B64="G1.3",B64="G1.4",B64="G1.5",B64="G1.7")),"VENCIDA",IF(AND(TODAY()-K64&lt;1825,OR(B64="G",B64="G0",B64="G1",B64="G1.1",B64="G1.2",B64="G1.3",B64="G1.4",B64="G1.5",B64="G1.7")),"EM DIA",""))))))))))))),"-")</f>
        <v>VENCIDA</v>
      </c>
      <c r="M64" s="255">
        <f>IFERROR(IF(K64="","DATA INVÁLIDA",IF(OR(B64="H",B64="H1.1"),EDATE(K64,18),IF(OR(B64="A",B64="A1.1",B64="A1",B64="A2",B64="A3",B64="B",B64="B1",B64="B1.1",B64="B2",B64="D2",B64="D2.1",B64="E3"),EDATE(K64,24),IF(OR(B64="D",B64="D1.1",B64="D1",B64="E",B64="E1",B64="E1.1",B64="E2"),EDATE(K64,36),IF(B64="F2",EDATE(K64,48),IF(OR(B64="F",B64="F1"),EDATE(K64,84),IF(OR(B64="G",B64="G0",B64="G1",B64="G1.1",B64="G1.2",B64="G1.3",B64="G1.4",B64="G1.5",B64="G1.7"),EDATE(K64,60),""))))))),"-")</f>
        <v>44990</v>
      </c>
      <c r="N64" s="244"/>
      <c r="O64" s="239"/>
      <c r="P64" s="239"/>
      <c r="Q64" s="239"/>
      <c r="R64" s="239"/>
      <c r="S64" s="239"/>
      <c r="T64" s="239"/>
      <c r="U64" s="239"/>
      <c r="V64" s="239"/>
    </row>
    <row r="65" spans="1:22">
      <c r="A65" s="224">
        <v>2</v>
      </c>
      <c r="B65" s="225" t="s">
        <v>38</v>
      </c>
      <c r="C65" s="225" t="s">
        <v>72</v>
      </c>
      <c r="D65" s="225" t="s">
        <v>131</v>
      </c>
      <c r="E65" s="225" t="s">
        <v>30</v>
      </c>
      <c r="F65" s="226">
        <v>8500</v>
      </c>
      <c r="G65" s="231" t="str">
        <f>IF(COUNTA(H65)=1,VLOOKUP(B65,'[1]CUSTOS VEICULO-MOTORISTA'!$A$2:$C$17,3,FALSE),"-")</f>
        <v>-</v>
      </c>
      <c r="H65" s="224"/>
      <c r="I65" s="233" t="s">
        <v>47</v>
      </c>
      <c r="J65" s="233" t="s">
        <v>25</v>
      </c>
      <c r="K65" s="255">
        <v>43893</v>
      </c>
      <c r="L65" s="256" t="str">
        <f ca="1">IFERROR(IF(K65="","DATA INVÁLIDA",IF(AND(TODAY()-K65&gt;=548,OR(B65="H",B65="H1.1")),"VENCIDA",IF(AND(TODAY()-K65&lt;548,OR(B65="H",B65="H1.1")),"EM DIA",IF(AND(TODAY()-K65&gt;=730,OR(B65="A",B65="A1.1",B65="A1",B65="A2",B65="A3",B65="B",B65="B1",B65="B1.1",B65="B2",B65="D2",B65="D2.1",B65="E3")),"VENCIDA",IF(AND(TODAY()-K65&lt;730,OR(B65="A",B65="A1.1",B65="A1",B65="A2",B65="A3",B65="B",B65="B1",B65="B1.1",B65="B2",B65="D2",B65="D2.1",B65="E3")),"EM DIA",IF(AND(TODAY()-K65&gt;=1095,OR(B65="D",B65="D1.1",B65="D1",B65="E",B65="E1",B65="E1.1",B65="E2")),"VENCIDA",IF(AND(TODAY()-K65&lt;1095,OR(B65="D",B65="D1.1",B65="D1",B65="E",B65="E1",B65="E1.1",B65="E2")),"EM DIA",IF(AND(TODAY()-K65&gt;=1460,B65="F2"),"VENCIDA",IF(AND(TODAY()-K65&lt;1460,B65="F2"),"EM DIA",IF(AND(TODAY()-K65&gt;=2555,OR(B65="F",B65="F1")),"VENCIDA",IF(AND(TODAY()-K65&lt;2555,OR(B65="F",B65="F1")),"EM DIA",IF(AND(TODAY()-K65&gt;=1825,OR(B65="G",B65="G0",B65="G1",B65="G1.1",B65="G1.2",B65="G1.3",B65="G1.4",B65="G1.5",B65="G1.7")),"VENCIDA",IF(AND(TODAY()-K65&lt;1825,OR(B65="G",B65="G0",B65="G1",B65="G1.1",B65="G1.2",B65="G1.3",B65="G1.4",B65="G1.5",B65="G1.7")),"EM DIA",""))))))))))))),"-")</f>
        <v>VENCIDA</v>
      </c>
      <c r="M65" s="255">
        <f>IFERROR(IF(K65="","DATA INVÁLIDA",IF(OR(B65="H",B65="H1.1"),EDATE(K65,18),IF(OR(B65="A",B65="A1.1",B65="A1",B65="A2",B65="A3",B65="B",B65="B1",B65="B1.1",B65="B2",B65="D2",B65="D2.1",B65="E3"),EDATE(K65,24),IF(OR(B65="D",B65="D1.1",B65="D1",B65="E",B65="E1",B65="E1.1",B65="E2"),EDATE(K65,36),IF(B65="F2",EDATE(K65,48),IF(OR(B65="F",B65="F1"),EDATE(K65,84),IF(OR(B65="G",B65="G0",B65="G1",B65="G1.1",B65="G1.2",B65="G1.3",B65="G1.4",B65="G1.5",B65="G1.7"),EDATE(K65,60),""))))))),"-")</f>
        <v>44988</v>
      </c>
      <c r="N65" s="244"/>
      <c r="O65" s="239"/>
      <c r="P65" s="239"/>
      <c r="Q65" s="239"/>
      <c r="R65" s="239"/>
      <c r="S65" s="239"/>
      <c r="T65" s="239"/>
      <c r="U65" s="239"/>
      <c r="V65" s="239"/>
    </row>
    <row r="66" spans="1:22">
      <c r="A66" s="224">
        <v>3</v>
      </c>
      <c r="B66" s="225" t="s">
        <v>15</v>
      </c>
      <c r="C66" s="225" t="s">
        <v>44</v>
      </c>
      <c r="D66" s="225" t="s">
        <v>132</v>
      </c>
      <c r="E66" s="225" t="s">
        <v>30</v>
      </c>
      <c r="F66" s="226">
        <v>2255.08</v>
      </c>
      <c r="G66" s="231" t="str">
        <f>IF(COUNTA(H66)=1,VLOOKUP(B66,'[1]CUSTOS VEICULO-MOTORISTA'!$A$2:$C$17,3,FALSE),"-")</f>
        <v>-</v>
      </c>
      <c r="H66" s="224"/>
      <c r="I66" s="233" t="s">
        <v>64</v>
      </c>
      <c r="J66" s="233" t="s">
        <v>25</v>
      </c>
      <c r="K66" s="255">
        <v>43517</v>
      </c>
      <c r="L66" s="256" t="str">
        <f ca="1">IFERROR(IF(K66="","DATA INVÁLIDA",IF(AND(TODAY()-K66&gt;=548,OR(B66="H",B66="H1.1")),"VENCIDA",IF(AND(TODAY()-K66&lt;548,OR(B66="H",B66="H1.1")),"EM DIA",IF(AND(TODAY()-K66&gt;=730,OR(B66="A",B66="A1.1",B66="A1",B66="A2",B66="A3",B66="B",B66="B1",B66="B1.1",B66="B2",B66="D2",B66="D2.1",B66="E3")),"VENCIDA",IF(AND(TODAY()-K66&lt;730,OR(B66="A",B66="A1.1",B66="A1",B66="A2",B66="A3",B66="B",B66="B1",B66="B1.1",B66="B2",B66="D2",B66="D2.1",B66="E3")),"EM DIA",IF(AND(TODAY()-K66&gt;=1095,OR(B66="D",B66="D1.1",B66="D1",B66="E",B66="E1",B66="E1.1",B66="E2")),"VENCIDA",IF(AND(TODAY()-K66&lt;1095,OR(B66="D",B66="D1.1",B66="D1",B66="E",B66="E1",B66="E1.1",B66="E2")),"EM DIA",IF(AND(TODAY()-K66&gt;=1460,B66="F2"),"VENCIDA",IF(AND(TODAY()-K66&lt;1460,B66="F2"),"EM DIA",IF(AND(TODAY()-K66&gt;=2555,OR(B66="F",B66="F1")),"VENCIDA",IF(AND(TODAY()-K66&lt;2555,OR(B66="F",B66="F1")),"EM DIA",IF(AND(TODAY()-K66&gt;=1825,OR(B66="G",B66="G0",B66="G1",B66="G1.1",B66="G1.2",B66="G1.3",B66="G1.4",B66="G1.5",B66="G1.7")),"VENCIDA",IF(AND(TODAY()-K66&lt;1825,OR(B66="G",B66="G0",B66="G1",B66="G1.1",B66="G1.2",B66="G1.3",B66="G1.4",B66="G1.5",B66="G1.7")),"EM DIA",""))))))))))))),"-")</f>
        <v>VENCIDA</v>
      </c>
      <c r="M66" s="255">
        <f>IFERROR(IF(K66="","DATA INVÁLIDA",IF(OR(B66="H",B66="H1.1"),EDATE(K66,18),IF(OR(B66="A",B66="A1.1",B66="A1",B66="A2",B66="A3",B66="B",B66="B1",B66="B1.1",B66="B2",B66="D2",B66="D2.1",B66="E3"),EDATE(K66,24),IF(OR(B66="D",B66="D1.1",B66="D1",B66="E",B66="E1",B66="E1.1",B66="E2"),EDATE(K66,36),IF(B66="F2",EDATE(K66,48),IF(OR(B66="F",B66="F1"),EDATE(K66,84),IF(OR(B66="G",B66="G0",B66="G1",B66="G1.1",B66="G1.2",B66="G1.3",B66="G1.4",B66="G1.5",B66="G1.7"),EDATE(K66,60),""))))))),"-")</f>
        <v>44248</v>
      </c>
      <c r="N66" s="244"/>
      <c r="O66" s="239"/>
      <c r="P66" s="239"/>
      <c r="Q66" s="239"/>
      <c r="R66" s="239"/>
      <c r="S66" s="239"/>
      <c r="T66" s="239"/>
      <c r="U66" s="239"/>
      <c r="V66" s="239"/>
    </row>
    <row r="67" s="202" customFormat="1" spans="1:22">
      <c r="A67" s="221">
        <v>4</v>
      </c>
      <c r="B67" s="222" t="s">
        <v>48</v>
      </c>
      <c r="C67" s="222" t="s">
        <v>49</v>
      </c>
      <c r="D67" s="222" t="s">
        <v>133</v>
      </c>
      <c r="E67" s="222" t="s">
        <v>134</v>
      </c>
      <c r="F67" s="223">
        <v>2709.09</v>
      </c>
      <c r="G67" s="266"/>
      <c r="H67" s="221"/>
      <c r="I67" s="250" t="s">
        <v>66</v>
      </c>
      <c r="J67" s="250" t="s">
        <v>25</v>
      </c>
      <c r="K67" s="251">
        <v>45124</v>
      </c>
      <c r="L67" s="252" t="s">
        <v>135</v>
      </c>
      <c r="M67" s="251">
        <v>45490</v>
      </c>
      <c r="N67" s="253"/>
      <c r="O67" s="254"/>
      <c r="P67" s="254"/>
      <c r="Q67" s="254"/>
      <c r="R67" s="254"/>
      <c r="S67" s="254"/>
      <c r="T67" s="254"/>
      <c r="U67" s="254"/>
      <c r="V67" s="254"/>
    </row>
    <row r="68" spans="1:22">
      <c r="A68" s="224">
        <v>5</v>
      </c>
      <c r="B68" s="225" t="s">
        <v>15</v>
      </c>
      <c r="C68" s="225" t="s">
        <v>44</v>
      </c>
      <c r="D68" s="225" t="s">
        <v>136</v>
      </c>
      <c r="E68" s="225" t="s">
        <v>30</v>
      </c>
      <c r="F68" s="226">
        <v>2255.08</v>
      </c>
      <c r="G68" s="231" t="str">
        <f>IF(COUNTA(H68)=1,VLOOKUP(B68,'[1]CUSTOS VEICULO-MOTORISTA'!$A$2:$C$17,3,FALSE),"-")</f>
        <v>-</v>
      </c>
      <c r="H68" s="224"/>
      <c r="I68" s="233" t="s">
        <v>64</v>
      </c>
      <c r="J68" s="233" t="s">
        <v>25</v>
      </c>
      <c r="K68" s="255">
        <v>43516</v>
      </c>
      <c r="L68" s="256" t="str">
        <f ca="1">IFERROR(IF(K68="","DATA INVÁLIDA",IF(AND(TODAY()-K68&gt;=548,OR(B68="H",B68="H1.1")),"VENCIDA",IF(AND(TODAY()-K68&lt;548,OR(B68="H",B68="H1.1")),"EM DIA",IF(AND(TODAY()-K68&gt;=730,OR(B68="A",B68="A1.1",B68="A1",B68="A2",B68="A3",B68="B",B68="B1",B68="B1.1",B68="B2",B68="D2",B68="D2.1",B68="E3")),"VENCIDA",IF(AND(TODAY()-K68&lt;730,OR(B68="A",B68="A1.1",B68="A1",B68="A2",B68="A3",B68="B",B68="B1",B68="B1.1",B68="B2",B68="D2",B68="D2.1",B68="E3")),"EM DIA",IF(AND(TODAY()-K68&gt;=1095,OR(B68="D",B68="D1.1",B68="D1",B68="E",B68="E1",B68="E1.1",B68="E2")),"VENCIDA",IF(AND(TODAY()-K68&lt;1095,OR(B68="D",B68="D1.1",B68="D1",B68="E",B68="E1",B68="E1.1",B68="E2")),"EM DIA",IF(AND(TODAY()-K68&gt;=1460,B68="F2"),"VENCIDA",IF(AND(TODAY()-K68&lt;1460,B68="F2"),"EM DIA",IF(AND(TODAY()-K68&gt;=2555,OR(B68="F",B68="F1")),"VENCIDA",IF(AND(TODAY()-K68&lt;2555,OR(B68="F",B68="F1")),"EM DIA",IF(AND(TODAY()-K68&gt;=1825,OR(B68="G",B68="G0",B68="G1",B68="G1.1",B68="G1.2",B68="G1.3",B68="G1.4",B68="G1.5",B68="G1.7")),"VENCIDA",IF(AND(TODAY()-K68&lt;1825,OR(B68="G",B68="G0",B68="G1",B68="G1.1",B68="G1.2",B68="G1.3",B68="G1.4",B68="G1.5",B68="G1.7")),"EM DIA",""))))))))))))),"-")</f>
        <v>VENCIDA</v>
      </c>
      <c r="M68" s="255">
        <f>IFERROR(IF(K68="","DATA INVÁLIDA",IF(OR(B68="H",B68="H1.1"),EDATE(K68,18),IF(OR(B68="A",B68="A1.1",B68="A1",B68="A2",B68="A3",B68="B",B68="B1",B68="B1.1",B68="B2",B68="D2",B68="D2.1",B68="E3"),EDATE(K68,24),IF(OR(B68="D",B68="D1.1",B68="D1",B68="E",B68="E1",B68="E1.1",B68="E2"),EDATE(K68,36),IF(B68="F2",EDATE(K68,48),IF(OR(B68="F",B68="F1"),EDATE(K68,84),IF(OR(B68="G",B68="G0",B68="G1",B68="G1.1",B68="G1.2",B68="G1.3",B68="G1.4",B68="G1.5",B68="G1.7"),EDATE(K68,60),""))))))),"-")</f>
        <v>44247</v>
      </c>
      <c r="N68" s="244"/>
      <c r="O68" s="239"/>
      <c r="P68" s="239"/>
      <c r="Q68" s="239"/>
      <c r="R68" s="239"/>
      <c r="S68" s="239"/>
      <c r="T68" s="239"/>
      <c r="U68" s="239"/>
      <c r="V68" s="239"/>
    </row>
    <row r="69" s="202" customFormat="1" spans="1:22">
      <c r="A69" s="221">
        <v>6</v>
      </c>
      <c r="B69" s="222" t="s">
        <v>38</v>
      </c>
      <c r="C69" s="222" t="s">
        <v>137</v>
      </c>
      <c r="D69" s="222" t="s">
        <v>138</v>
      </c>
      <c r="E69" s="222" t="s">
        <v>139</v>
      </c>
      <c r="F69" s="223">
        <v>8500</v>
      </c>
      <c r="G69" s="266"/>
      <c r="H69" s="221"/>
      <c r="I69" s="250" t="s">
        <v>43</v>
      </c>
      <c r="J69" s="250" t="s">
        <v>25</v>
      </c>
      <c r="K69" s="251">
        <v>45124</v>
      </c>
      <c r="L69" s="252" t="s">
        <v>135</v>
      </c>
      <c r="M69" s="251">
        <v>45490</v>
      </c>
      <c r="N69" s="253"/>
      <c r="O69" s="254"/>
      <c r="P69" s="254"/>
      <c r="Q69" s="254"/>
      <c r="R69" s="254"/>
      <c r="S69" s="254"/>
      <c r="T69" s="254"/>
      <c r="U69" s="254"/>
      <c r="V69" s="254"/>
    </row>
    <row r="70" spans="1:22">
      <c r="A70" s="224">
        <v>7</v>
      </c>
      <c r="B70" s="225" t="s">
        <v>15</v>
      </c>
      <c r="C70" s="225" t="s">
        <v>44</v>
      </c>
      <c r="D70" s="225" t="s">
        <v>140</v>
      </c>
      <c r="E70" s="225" t="s">
        <v>30</v>
      </c>
      <c r="F70" s="226">
        <v>2255.08</v>
      </c>
      <c r="G70" s="231" t="str">
        <f>IF(COUNTA(H70)=1,VLOOKUP(B70,'[1]CUSTOS VEICULO-MOTORISTA'!$A$2:$C$17,3,FALSE),"-")</f>
        <v>-</v>
      </c>
      <c r="H70" s="224"/>
      <c r="I70" s="233" t="s">
        <v>64</v>
      </c>
      <c r="J70" s="233" t="s">
        <v>25</v>
      </c>
      <c r="K70" s="255">
        <v>43516</v>
      </c>
      <c r="L70" s="256" t="str">
        <f ca="1" t="shared" ref="L70:L79" si="6">IFERROR(IF(K70="","DATA INVÁLIDA",IF(AND(TODAY()-K70&gt;=548,OR(B70="H",B70="H1.1")),"VENCIDA",IF(AND(TODAY()-K70&lt;548,OR(B70="H",B70="H1.1")),"EM DIA",IF(AND(TODAY()-K70&gt;=730,OR(B70="A",B70="A1.1",B70="A1",B70="A2",B70="A3",B70="B",B70="B1",B70="B1.1",B70="B2",B70="D2",B70="D2.1",B70="E3")),"VENCIDA",IF(AND(TODAY()-K70&lt;730,OR(B70="A",B70="A1.1",B70="A1",B70="A2",B70="A3",B70="B",B70="B1",B70="B1.1",B70="B2",B70="D2",B70="D2.1",B70="E3")),"EM DIA",IF(AND(TODAY()-K70&gt;=1095,OR(B70="D",B70="D1.1",B70="D1",B70="E",B70="E1",B70="E1.1",B70="E2")),"VENCIDA",IF(AND(TODAY()-K70&lt;1095,OR(B70="D",B70="D1.1",B70="D1",B70="E",B70="E1",B70="E1.1",B70="E2")),"EM DIA",IF(AND(TODAY()-K70&gt;=1460,B70="F2"),"VENCIDA",IF(AND(TODAY()-K70&lt;1460,B70="F2"),"EM DIA",IF(AND(TODAY()-K70&gt;=2555,OR(B70="F",B70="F1")),"VENCIDA",IF(AND(TODAY()-K70&lt;2555,OR(B70="F",B70="F1")),"EM DIA",IF(AND(TODAY()-K70&gt;=1825,OR(B70="G",B70="G0",B70="G1",B70="G1.1",B70="G1.2",B70="G1.3",B70="G1.4",B70="G1.5",B70="G1.7")),"VENCIDA",IF(AND(TODAY()-K70&lt;1825,OR(B70="G",B70="G0",B70="G1",B70="G1.1",B70="G1.2",B70="G1.3",B70="G1.4",B70="G1.5",B70="G1.7")),"EM DIA",""))))))))))))),"-")</f>
        <v>VENCIDA</v>
      </c>
      <c r="M70" s="255">
        <f t="shared" ref="M70:M77" si="7">IFERROR(IF(K70="","DATA INVÁLIDA",IF(OR(B70="H",B70="H1.1"),EDATE(K70,18),IF(OR(B70="A",B70="A1.1",B70="A1",B70="A2",B70="A3",B70="B",B70="B1",B70="B1.1",B70="B2",B70="D2",B70="D2.1",B70="E3"),EDATE(K70,24),IF(OR(B70="D",B70="D1.1",B70="D1",B70="E",B70="E1",B70="E1.1",B70="E2"),EDATE(K70,36),IF(B70="F2",EDATE(K70,48),IF(OR(B70="F",B70="F1"),EDATE(K70,84),IF(OR(B70="G",B70="G0",B70="G1",B70="G1.1",B70="G1.2",B70="G1.3",B70="G1.4",B70="G1.5",B70="G1.7"),EDATE(K70,60),""))))))),"-")</f>
        <v>44247</v>
      </c>
      <c r="N70" s="244"/>
      <c r="O70" s="239"/>
      <c r="P70" s="239"/>
      <c r="Q70" s="239"/>
      <c r="R70" s="239"/>
      <c r="S70" s="239"/>
      <c r="T70" s="239"/>
      <c r="U70" s="239"/>
      <c r="V70" s="239"/>
    </row>
    <row r="71" spans="1:22">
      <c r="A71" s="224">
        <v>8</v>
      </c>
      <c r="B71" s="225" t="s">
        <v>15</v>
      </c>
      <c r="C71" s="225" t="s">
        <v>44</v>
      </c>
      <c r="D71" s="225" t="s">
        <v>141</v>
      </c>
      <c r="E71" s="225" t="s">
        <v>30</v>
      </c>
      <c r="F71" s="226">
        <v>2255.08</v>
      </c>
      <c r="G71" s="231" t="str">
        <f>IF(COUNTA(H71)=1,VLOOKUP(B71,'[1]CUSTOS VEICULO-MOTORISTA'!$A$2:$C$17,3,FALSE),"-")</f>
        <v>-</v>
      </c>
      <c r="H71" s="224"/>
      <c r="I71" s="233" t="s">
        <v>64</v>
      </c>
      <c r="J71" s="233" t="s">
        <v>25</v>
      </c>
      <c r="K71" s="255">
        <v>43517</v>
      </c>
      <c r="L71" s="256" t="str">
        <f ca="1" t="shared" si="6"/>
        <v>VENCIDA</v>
      </c>
      <c r="M71" s="255">
        <f t="shared" si="7"/>
        <v>44248</v>
      </c>
      <c r="N71" s="244"/>
      <c r="O71" s="239"/>
      <c r="P71" s="239"/>
      <c r="Q71" s="239"/>
      <c r="R71" s="239"/>
      <c r="S71" s="239"/>
      <c r="T71" s="239"/>
      <c r="U71" s="239"/>
      <c r="V71" s="239"/>
    </row>
    <row r="72" spans="1:22">
      <c r="A72" s="224">
        <v>9</v>
      </c>
      <c r="B72" s="225" t="s">
        <v>61</v>
      </c>
      <c r="C72" s="225" t="s">
        <v>62</v>
      </c>
      <c r="D72" s="225" t="s">
        <v>142</v>
      </c>
      <c r="E72" s="225" t="s">
        <v>30</v>
      </c>
      <c r="F72" s="226">
        <v>4014.33</v>
      </c>
      <c r="G72" s="231" t="str">
        <f>IF(COUNTA(H72)=1,VLOOKUP(B72,'[1]CUSTOS VEICULO-MOTORISTA'!$A$2:$C$17,3,FALSE),"-")</f>
        <v>-</v>
      </c>
      <c r="H72" s="224"/>
      <c r="I72" s="233" t="s">
        <v>64</v>
      </c>
      <c r="J72" s="233" t="s">
        <v>25</v>
      </c>
      <c r="K72" s="255">
        <v>43265</v>
      </c>
      <c r="L72" s="256" t="str">
        <f ca="1" t="shared" si="6"/>
        <v>VENCIDA</v>
      </c>
      <c r="M72" s="255">
        <f t="shared" si="7"/>
        <v>43996</v>
      </c>
      <c r="N72" s="244"/>
      <c r="O72" s="239"/>
      <c r="P72" s="239"/>
      <c r="Q72" s="239"/>
      <c r="R72" s="239"/>
      <c r="S72" s="239"/>
      <c r="T72" s="239"/>
      <c r="U72" s="239"/>
      <c r="V72" s="239"/>
    </row>
    <row r="73" spans="1:22">
      <c r="A73" s="224">
        <v>10</v>
      </c>
      <c r="B73" s="225" t="s">
        <v>61</v>
      </c>
      <c r="C73" s="225" t="s">
        <v>62</v>
      </c>
      <c r="D73" s="225" t="s">
        <v>143</v>
      </c>
      <c r="E73" s="225" t="s">
        <v>30</v>
      </c>
      <c r="F73" s="226">
        <v>4014.33</v>
      </c>
      <c r="G73" s="231" t="str">
        <f>IF(COUNTA(H73)=1,VLOOKUP(B73,'[1]CUSTOS VEICULO-MOTORISTA'!$A$2:$C$17,3,FALSE),"-")</f>
        <v>-</v>
      </c>
      <c r="H73" s="224"/>
      <c r="I73" s="233" t="s">
        <v>64</v>
      </c>
      <c r="J73" s="233" t="s">
        <v>25</v>
      </c>
      <c r="K73" s="255">
        <v>43265</v>
      </c>
      <c r="L73" s="256" t="str">
        <f ca="1" t="shared" si="6"/>
        <v>VENCIDA</v>
      </c>
      <c r="M73" s="255">
        <f t="shared" si="7"/>
        <v>43996</v>
      </c>
      <c r="N73" s="244"/>
      <c r="O73" s="239"/>
      <c r="P73" s="239"/>
      <c r="Q73" s="239"/>
      <c r="R73" s="239"/>
      <c r="S73" s="239"/>
      <c r="T73" s="239"/>
      <c r="U73" s="239"/>
      <c r="V73" s="239"/>
    </row>
    <row r="74" spans="1:22">
      <c r="A74" s="224">
        <v>11</v>
      </c>
      <c r="B74" s="225" t="s">
        <v>48</v>
      </c>
      <c r="C74" s="225" t="s">
        <v>88</v>
      </c>
      <c r="D74" s="225" t="s">
        <v>144</v>
      </c>
      <c r="E74" s="225" t="s">
        <v>30</v>
      </c>
      <c r="F74" s="226">
        <v>2709.09</v>
      </c>
      <c r="G74" s="231" t="str">
        <f>IF(COUNTA(H74)=1,VLOOKUP(B74,'[1]CUSTOS VEICULO-MOTORISTA'!$A$2:$C$17,3,FALSE),"-")</f>
        <v>-</v>
      </c>
      <c r="H74" s="224"/>
      <c r="I74" s="233" t="s">
        <v>47</v>
      </c>
      <c r="J74" s="233" t="s">
        <v>25</v>
      </c>
      <c r="K74" s="255">
        <v>43552</v>
      </c>
      <c r="L74" s="256" t="str">
        <f ca="1" t="shared" si="6"/>
        <v>VENCIDA</v>
      </c>
      <c r="M74" s="255">
        <f t="shared" si="7"/>
        <v>44283</v>
      </c>
      <c r="N74" s="244"/>
      <c r="O74" s="239"/>
      <c r="P74" s="239"/>
      <c r="Q74" s="239"/>
      <c r="R74" s="239"/>
      <c r="S74" s="239"/>
      <c r="T74" s="239"/>
      <c r="U74" s="239"/>
      <c r="V74" s="239"/>
    </row>
    <row r="75" spans="1:22">
      <c r="A75" s="224">
        <v>12</v>
      </c>
      <c r="B75" s="225" t="s">
        <v>38</v>
      </c>
      <c r="C75" s="225" t="s">
        <v>72</v>
      </c>
      <c r="D75" s="225" t="s">
        <v>145</v>
      </c>
      <c r="E75" s="225" t="s">
        <v>77</v>
      </c>
      <c r="F75" s="226">
        <v>8500</v>
      </c>
      <c r="G75" s="231" t="str">
        <f>IF(COUNTA(H75)=1,VLOOKUP(B75,'[1]CUSTOS VEICULO-MOTORISTA'!$A$2:$C$17,3,FALSE),"-")</f>
        <v>-</v>
      </c>
      <c r="H75" s="224"/>
      <c r="I75" s="233" t="s">
        <v>47</v>
      </c>
      <c r="J75" s="233" t="s">
        <v>78</v>
      </c>
      <c r="K75" s="255">
        <v>43915</v>
      </c>
      <c r="L75" s="256" t="str">
        <f ca="1" t="shared" si="6"/>
        <v>VENCIDA</v>
      </c>
      <c r="M75" s="255">
        <f t="shared" si="7"/>
        <v>45010</v>
      </c>
      <c r="N75" s="244"/>
      <c r="O75" s="239"/>
      <c r="P75" s="239"/>
      <c r="Q75" s="239"/>
      <c r="R75" s="239"/>
      <c r="S75" s="239"/>
      <c r="T75" s="239"/>
      <c r="U75" s="239"/>
      <c r="V75" s="239"/>
    </row>
    <row r="76" spans="1:22">
      <c r="A76" s="224">
        <v>13</v>
      </c>
      <c r="B76" s="225" t="s">
        <v>38</v>
      </c>
      <c r="C76" s="225" t="s">
        <v>146</v>
      </c>
      <c r="D76" s="225" t="s">
        <v>147</v>
      </c>
      <c r="E76" s="225" t="s">
        <v>30</v>
      </c>
      <c r="F76" s="226">
        <v>8500</v>
      </c>
      <c r="G76" s="231"/>
      <c r="H76" s="224"/>
      <c r="I76" s="233" t="s">
        <v>53</v>
      </c>
      <c r="J76" s="233" t="s">
        <v>25</v>
      </c>
      <c r="K76" s="255">
        <v>44946</v>
      </c>
      <c r="L76" s="256" t="str">
        <f ca="1" t="shared" si="6"/>
        <v>EM DIA</v>
      </c>
      <c r="M76" s="255">
        <f t="shared" si="7"/>
        <v>46042</v>
      </c>
      <c r="N76" s="244"/>
      <c r="O76" s="239"/>
      <c r="P76" s="239"/>
      <c r="Q76" s="239"/>
      <c r="R76" s="239"/>
      <c r="S76" s="239"/>
      <c r="T76" s="239"/>
      <c r="U76" s="239"/>
      <c r="V76" s="239"/>
    </row>
    <row r="77" spans="1:22">
      <c r="A77" s="224">
        <v>14</v>
      </c>
      <c r="B77" s="225" t="s">
        <v>48</v>
      </c>
      <c r="C77" s="225" t="s">
        <v>88</v>
      </c>
      <c r="D77" s="225" t="s">
        <v>148</v>
      </c>
      <c r="E77" s="225" t="s">
        <v>75</v>
      </c>
      <c r="F77" s="226">
        <v>2709.09</v>
      </c>
      <c r="G77" s="231"/>
      <c r="H77" s="224"/>
      <c r="I77" s="233" t="s">
        <v>91</v>
      </c>
      <c r="J77" s="233" t="s">
        <v>25</v>
      </c>
      <c r="K77" s="255">
        <v>44981</v>
      </c>
      <c r="L77" s="256" t="str">
        <f ca="1" t="shared" si="6"/>
        <v>EM DIA</v>
      </c>
      <c r="M77" s="255">
        <f t="shared" si="7"/>
        <v>45712</v>
      </c>
      <c r="N77" s="244"/>
      <c r="O77" s="239"/>
      <c r="P77" s="239"/>
      <c r="Q77" s="239"/>
      <c r="R77" s="239"/>
      <c r="S77" s="239"/>
      <c r="T77" s="239"/>
      <c r="U77" s="239"/>
      <c r="V77" s="239"/>
    </row>
    <row r="78" spans="1:22">
      <c r="A78" s="224">
        <v>15</v>
      </c>
      <c r="B78" s="225" t="s">
        <v>15</v>
      </c>
      <c r="C78" s="225" t="s">
        <v>149</v>
      </c>
      <c r="D78" s="225" t="s">
        <v>150</v>
      </c>
      <c r="E78" s="225" t="s">
        <v>56</v>
      </c>
      <c r="F78" s="226">
        <v>2255.08</v>
      </c>
      <c r="G78" s="231"/>
      <c r="H78" s="224"/>
      <c r="I78" s="233" t="s">
        <v>110</v>
      </c>
      <c r="J78" s="233" t="s">
        <v>25</v>
      </c>
      <c r="K78" s="255">
        <v>44853</v>
      </c>
      <c r="L78" s="256" t="str">
        <f ca="1" t="shared" si="6"/>
        <v>EM DIA</v>
      </c>
      <c r="M78" s="255" t="s">
        <v>151</v>
      </c>
      <c r="N78" s="244"/>
      <c r="O78" s="239"/>
      <c r="P78" s="239"/>
      <c r="Q78" s="239"/>
      <c r="R78" s="239"/>
      <c r="S78" s="239"/>
      <c r="T78" s="239"/>
      <c r="U78" s="239"/>
      <c r="V78" s="239"/>
    </row>
    <row r="79" spans="1:22">
      <c r="A79" s="224">
        <v>16</v>
      </c>
      <c r="B79" s="225" t="s">
        <v>15</v>
      </c>
      <c r="C79" s="225" t="s">
        <v>44</v>
      </c>
      <c r="D79" s="225" t="s">
        <v>152</v>
      </c>
      <c r="E79" s="225" t="s">
        <v>30</v>
      </c>
      <c r="F79" s="226">
        <v>2255.08</v>
      </c>
      <c r="G79" s="231"/>
      <c r="H79" s="224"/>
      <c r="I79" s="233">
        <v>2019</v>
      </c>
      <c r="J79" s="233" t="s">
        <v>25</v>
      </c>
      <c r="K79" s="255">
        <v>44897</v>
      </c>
      <c r="L79" s="256" t="str">
        <f ca="1" t="shared" si="6"/>
        <v>EM DIA</v>
      </c>
      <c r="M79" s="255">
        <f>IFERROR(IF(K79="","DATA INVÁLIDA",IF(OR(B79="H",B79="H1.1"),EDATE(K79,18),IF(OR(B79="A",B79="A1.1",B79="A1",B79="A2",B79="A3",B79="B",B79="B1",B79="B1.1",B79="B2",B79="D2",B79="D2.1",B79="E3"),EDATE(K79,24),IF(OR(B79="D",B79="D1.1",B79="D1",B79="E",B79="E1",B79="E1.1",B79="E2"),EDATE(K79,36),IF(B79="F2",EDATE(K79,48),IF(OR(B79="F",B79="F1"),EDATE(K79,84),IF(OR(B79="G",B79="G0",B79="G1",B79="G1.1",B79="G1.2",B79="G1.3",B79="G1.4",B79="G1.5",B79="G1.7"),EDATE(K79,60),""))))))),"-")</f>
        <v>45628</v>
      </c>
      <c r="N79" s="244"/>
      <c r="O79" s="239"/>
      <c r="P79" s="239"/>
      <c r="Q79" s="239"/>
      <c r="R79" s="239"/>
      <c r="S79" s="239"/>
      <c r="T79" s="239"/>
      <c r="U79" s="239"/>
      <c r="V79" s="239"/>
    </row>
    <row r="80" spans="1:22">
      <c r="A80" s="227" t="s">
        <v>82</v>
      </c>
      <c r="B80" s="227"/>
      <c r="C80" s="227"/>
      <c r="D80" s="227"/>
      <c r="E80" s="227"/>
      <c r="F80" s="234">
        <f>SUM(F64:F79)</f>
        <v>72186.41</v>
      </c>
      <c r="G80" s="229"/>
      <c r="H80" s="229"/>
      <c r="I80" s="260"/>
      <c r="J80" s="260"/>
      <c r="K80" s="261"/>
      <c r="L80" s="262"/>
      <c r="M80" s="263"/>
      <c r="N80" s="244"/>
      <c r="O80" s="239"/>
      <c r="P80" s="239"/>
      <c r="Q80" s="239"/>
      <c r="R80" s="239"/>
      <c r="S80" s="239"/>
      <c r="T80" s="239"/>
      <c r="U80" s="239"/>
      <c r="V80" s="239"/>
    </row>
    <row r="81" spans="1:23">
      <c r="A81" s="267" t="s">
        <v>83</v>
      </c>
      <c r="B81" s="268"/>
      <c r="C81" s="268"/>
      <c r="D81" s="268"/>
      <c r="E81" s="269"/>
      <c r="F81" s="270">
        <f>SUM(F80)</f>
        <v>72186.41</v>
      </c>
      <c r="G81" s="271"/>
      <c r="H81" s="229"/>
      <c r="I81" s="229"/>
      <c r="J81" s="260"/>
      <c r="K81" s="260"/>
      <c r="L81" s="261"/>
      <c r="M81" s="262"/>
      <c r="N81" s="263"/>
      <c r="O81" s="244"/>
      <c r="P81" s="239"/>
      <c r="Q81" s="239"/>
      <c r="R81" s="239"/>
      <c r="S81" s="239"/>
      <c r="T81" s="239"/>
      <c r="U81" s="239"/>
      <c r="V81" s="239"/>
      <c r="W81" s="239"/>
    </row>
    <row r="82" ht="21" spans="1:23">
      <c r="A82" s="230" t="s">
        <v>153</v>
      </c>
      <c r="B82" s="230"/>
      <c r="C82" s="230"/>
      <c r="D82" s="230"/>
      <c r="E82" s="230"/>
      <c r="F82" s="230"/>
      <c r="G82" s="230"/>
      <c r="H82" s="230"/>
      <c r="I82" s="230"/>
      <c r="J82" s="230"/>
      <c r="K82" s="230"/>
      <c r="L82" s="230"/>
      <c r="M82" s="230"/>
      <c r="N82" s="230"/>
      <c r="O82" s="244"/>
      <c r="P82" s="239"/>
      <c r="Q82" s="239"/>
      <c r="R82" s="239"/>
      <c r="S82" s="239"/>
      <c r="T82" s="239"/>
      <c r="U82" s="239"/>
      <c r="V82" s="239"/>
      <c r="W82" s="239"/>
    </row>
    <row r="83" ht="56.25" spans="1:22">
      <c r="A83" s="209" t="s">
        <v>2</v>
      </c>
      <c r="B83" s="209" t="s">
        <v>3</v>
      </c>
      <c r="C83" s="209" t="s">
        <v>4</v>
      </c>
      <c r="D83" s="209" t="s">
        <v>5</v>
      </c>
      <c r="E83" s="209" t="s">
        <v>6</v>
      </c>
      <c r="F83" s="210" t="s">
        <v>7</v>
      </c>
      <c r="G83" s="209" t="s">
        <v>8</v>
      </c>
      <c r="H83" s="209" t="s">
        <v>9</v>
      </c>
      <c r="I83" s="210" t="s">
        <v>10</v>
      </c>
      <c r="J83" s="210" t="s">
        <v>11</v>
      </c>
      <c r="K83" s="242" t="s">
        <v>12</v>
      </c>
      <c r="L83" s="209" t="s">
        <v>13</v>
      </c>
      <c r="M83" s="243" t="s">
        <v>14</v>
      </c>
      <c r="N83" s="244"/>
      <c r="O83" s="239"/>
      <c r="P83" s="239"/>
      <c r="Q83" s="239"/>
      <c r="R83" s="239"/>
      <c r="S83" s="239"/>
      <c r="T83" s="239"/>
      <c r="U83" s="239"/>
      <c r="V83" s="239"/>
    </row>
    <row r="84" spans="1:22">
      <c r="A84" s="224">
        <v>1</v>
      </c>
      <c r="B84" s="225" t="s">
        <v>15</v>
      </c>
      <c r="C84" s="225" t="s">
        <v>44</v>
      </c>
      <c r="D84" s="225" t="s">
        <v>154</v>
      </c>
      <c r="E84" s="225" t="s">
        <v>90</v>
      </c>
      <c r="F84" s="226">
        <v>2255.08</v>
      </c>
      <c r="G84" s="226" t="str">
        <f>IF(COUNTA(H84)=1,VLOOKUP(B84,'[1]CUSTOS VEICULO-MOTORISTA'!$A$2:$C$17,3,FALSE),"-")</f>
        <v>-</v>
      </c>
      <c r="H84" s="224"/>
      <c r="I84" s="233" t="s">
        <v>81</v>
      </c>
      <c r="J84" s="233" t="s">
        <v>25</v>
      </c>
      <c r="K84" s="255">
        <v>43770</v>
      </c>
      <c r="L84" s="256" t="str">
        <f ca="1" t="shared" ref="L84:L89" si="8">IFERROR(IF(K84="","DATA INVÁLIDA",IF(AND(TODAY()-K84&gt;=548,OR(B84="H",B84="H1.1")),"VENCIDA",IF(AND(TODAY()-K84&lt;548,OR(B84="H",B84="H1.1")),"EM DIA",IF(AND(TODAY()-K84&gt;=730,OR(B84="A",B84="A1.1",B84="A1",B84="A2",B84="A3",B84="B",B84="B1",B84="B1.1",B84="B2",B84="D2",B84="D2.1",B84="E3")),"VENCIDA",IF(AND(TODAY()-K84&lt;730,OR(B84="A",B84="A1.1",B84="A1",B84="A2",B84="A3",B84="B",B84="B1",B84="B1.1",B84="B2",B84="D2",B84="D2.1",B84="E3")),"EM DIA",IF(AND(TODAY()-K84&gt;=1095,OR(B84="D",B84="D1.1",B84="D1",B84="E",B84="E1",B84="E1.1",B84="E2")),"VENCIDA",IF(AND(TODAY()-K84&lt;1095,OR(B84="D",B84="D1.1",B84="D1",B84="E",B84="E1",B84="E1.1",B84="E2")),"EM DIA",IF(AND(TODAY()-K84&gt;=1460,B84="F2"),"VENCIDA",IF(AND(TODAY()-K84&lt;1460,B84="F2"),"EM DIA",IF(AND(TODAY()-K84&gt;=2555,OR(B84="F",B84="F1")),"VENCIDA",IF(AND(TODAY()-K84&lt;2555,OR(B84="F",B84="F1")),"EM DIA",IF(AND(TODAY()-K84&gt;=1825,OR(B84="G",B84="G0",B84="G1",B84="G1.1",B84="G1.2",B84="G1.3",B84="G1.4",B84="G1.5",B84="G1.7")),"VENCIDA",IF(AND(TODAY()-K84&lt;1825,OR(B84="G",B84="G0",B84="G1",B84="G1.1",B84="G1.2",B84="G1.3",B84="G1.4",B84="G1.5",B84="G1.7")),"EM DIA",""))))))))))))),"-")</f>
        <v>VENCIDA</v>
      </c>
      <c r="M84" s="255">
        <f>IFERROR(IF(K84="","DATA INVÁLIDA",IF(OR(B84="H",B84="H1.1"),EDATE(K84,18),IF(OR(B84="A",B84="A1.1",B84="A1",B84="A2",B84="A3",B84="B",B84="B1",B84="B1.1",B84="B2",B84="D2",B84="D2.1",B84="E3"),EDATE(K84,24),IF(OR(B84="D",B84="D1.1",B84="D1",B84="E",B84="E1",B84="E1.1",B84="E2"),EDATE(K84,36),IF(B84="F2",EDATE(K84,48),IF(OR(B84="F",B84="F1"),EDATE(K84,84),IF(OR(B84="G",B84="G0",B84="G1",B84="G1.1",B84="G1.2",B84="G1.3",B84="G1.4",B84="G1.5",B84="G1.7"),EDATE(K84,60),""))))))),"-")</f>
        <v>44501</v>
      </c>
      <c r="N84" s="244"/>
      <c r="O84" s="239"/>
      <c r="P84" s="239"/>
      <c r="Q84" s="239"/>
      <c r="R84" s="239"/>
      <c r="S84" s="239"/>
      <c r="T84" s="239"/>
      <c r="U84" s="239"/>
      <c r="V84" s="239"/>
    </row>
    <row r="85" s="202" customFormat="1" spans="1:22">
      <c r="A85" s="221">
        <v>2</v>
      </c>
      <c r="B85" s="222" t="s">
        <v>15</v>
      </c>
      <c r="C85" s="222" t="s">
        <v>44</v>
      </c>
      <c r="D85" s="222" t="s">
        <v>155</v>
      </c>
      <c r="E85" s="222" t="s">
        <v>99</v>
      </c>
      <c r="F85" s="223">
        <v>2255.08</v>
      </c>
      <c r="G85" s="223">
        <v>3522.39</v>
      </c>
      <c r="H85" s="221" t="s">
        <v>156</v>
      </c>
      <c r="I85" s="250" t="s">
        <v>110</v>
      </c>
      <c r="J85" s="250" t="s">
        <v>25</v>
      </c>
      <c r="K85" s="251">
        <v>45096</v>
      </c>
      <c r="L85" s="252" t="str">
        <f ca="1" t="shared" si="8"/>
        <v>EM DIA</v>
      </c>
      <c r="M85" s="251">
        <f>IFERROR(IF(K85="","DATA INVÁLIDA",IF(OR(B85="H",B85="H1.1"),EDATE(K85,18),IF(OR(B85="A",B85="A1.1",B85="A1",B85="A2",B85="A3",B85="B",B85="B1",B85="B1.1",B85="B2",B85="D2",B85="D2.1",B85="E3"),EDATE(K85,24),IF(OR(B85="D",B85="D1.1",B85="D1",B85="E",B85="E1",B85="E1.1",B85="E2"),EDATE(K85,36),IF(B85="F2",EDATE(K85,48),IF(OR(B85="F",B85="F1"),EDATE(K85,84),IF(OR(B85="G",B85="G0",B85="G1",B85="G1.1",B85="G1.2",B85="G1.3",B85="G1.4",B85="G1.5",B85="G1.7"),EDATE(K85,60),""))))))),"-")</f>
        <v>45827</v>
      </c>
      <c r="N85" s="253"/>
      <c r="O85" s="254"/>
      <c r="P85" s="254"/>
      <c r="Q85" s="254"/>
      <c r="R85" s="254"/>
      <c r="S85" s="254"/>
      <c r="T85" s="254"/>
      <c r="U85" s="254"/>
      <c r="V85" s="254"/>
    </row>
    <row r="86" spans="1:22">
      <c r="A86" s="224">
        <v>3</v>
      </c>
      <c r="B86" s="225" t="s">
        <v>15</v>
      </c>
      <c r="C86" s="225" t="s">
        <v>44</v>
      </c>
      <c r="D86" s="225" t="s">
        <v>157</v>
      </c>
      <c r="E86" s="225" t="s">
        <v>90</v>
      </c>
      <c r="F86" s="226">
        <v>2255.08</v>
      </c>
      <c r="G86" s="226" t="str">
        <f>IF(COUNTA(H86)=1,VLOOKUP(B86,'[1]CUSTOS VEICULO-MOTORISTA'!$A$2:$C$17,3,FALSE),"-")</f>
        <v>-</v>
      </c>
      <c r="H86" s="224"/>
      <c r="I86" s="233" t="s">
        <v>81</v>
      </c>
      <c r="J86" s="233" t="s">
        <v>25</v>
      </c>
      <c r="K86" s="255">
        <v>43776</v>
      </c>
      <c r="L86" s="256" t="str">
        <f ca="1" t="shared" si="8"/>
        <v>VENCIDA</v>
      </c>
      <c r="M86" s="255">
        <f>IFERROR(IF(K86="","DATA INVÁLIDA",IF(OR(B86="H",B86="H1.1"),EDATE(K86,18),IF(OR(B86="A",B86="A1.1",B86="A1",B86="A2",B86="A3",B86="B",B86="B1",B86="B1.1",B86="B2",B86="D2",B86="D2.1",B86="E3"),EDATE(K86,24),IF(OR(B86="D",B86="D1.1",B86="D1",B86="E",B86="E1",B86="E1.1",B86="E2"),EDATE(K86,36),IF(B86="F2",EDATE(K86,48),IF(OR(B86="F",B86="F1"),EDATE(K86,84),IF(OR(B86="G",B86="G0",B86="G1",B86="G1.1",B86="G1.2",B86="G1.3",B86="G1.4",B86="G1.5",B86="G1.7"),EDATE(K86,60),""))))))),"-")</f>
        <v>44507</v>
      </c>
      <c r="N86" s="244"/>
      <c r="O86" s="239"/>
      <c r="P86" s="239"/>
      <c r="Q86" s="239"/>
      <c r="R86" s="239"/>
      <c r="S86" s="239"/>
      <c r="T86" s="239"/>
      <c r="U86" s="239"/>
      <c r="V86" s="239"/>
    </row>
    <row r="87" spans="1:22">
      <c r="A87" s="224">
        <v>4</v>
      </c>
      <c r="B87" s="225" t="s">
        <v>15</v>
      </c>
      <c r="C87" s="225" t="s">
        <v>44</v>
      </c>
      <c r="D87" s="225" t="s">
        <v>158</v>
      </c>
      <c r="E87" s="225" t="s">
        <v>75</v>
      </c>
      <c r="F87" s="226">
        <v>2255.08</v>
      </c>
      <c r="G87" s="226">
        <v>3522.39</v>
      </c>
      <c r="H87" s="224" t="s">
        <v>159</v>
      </c>
      <c r="I87" s="233" t="s">
        <v>81</v>
      </c>
      <c r="J87" s="233" t="s">
        <v>25</v>
      </c>
      <c r="K87" s="255">
        <v>43776</v>
      </c>
      <c r="L87" s="256" t="str">
        <f ca="1" t="shared" si="8"/>
        <v>VENCIDA</v>
      </c>
      <c r="M87" s="255">
        <f>IFERROR(IF(K87="","DATA INVÁLIDA",IF(OR(B87="H",B87="H1.1"),EDATE(K87,18),IF(OR(B87="A",B87="A1.1",B87="A1",B87="A2",B87="A3",B87="B",B87="B1",B87="B1.1",B87="B2",B87="D2",B87="D2.1",B87="E3"),EDATE(K87,24),IF(OR(B87="D",B87="D1.1",B87="D1",B87="E",B87="E1",B87="E1.1",B87="E2"),EDATE(K87,36),IF(B87="F2",EDATE(K87,48),IF(OR(B87="F",B87="F1"),EDATE(K87,84),IF(OR(B87="G",B87="G0",B87="G1",B87="G1.1",B87="G1.2",B87="G1.3",B87="G1.4",B87="G1.5",B87="G1.7"),EDATE(K87,60),""))))))),"-")</f>
        <v>44507</v>
      </c>
      <c r="N87" s="244"/>
      <c r="O87" s="239"/>
      <c r="P87" s="239"/>
      <c r="Q87" s="239"/>
      <c r="R87" s="239"/>
      <c r="S87" s="239"/>
      <c r="T87" s="239"/>
      <c r="U87" s="239"/>
      <c r="V87" s="239"/>
    </row>
    <row r="88" spans="1:22">
      <c r="A88" s="224">
        <v>5</v>
      </c>
      <c r="B88" s="225" t="s">
        <v>15</v>
      </c>
      <c r="C88" s="225" t="s">
        <v>44</v>
      </c>
      <c r="D88" s="225" t="s">
        <v>160</v>
      </c>
      <c r="E88" s="225" t="s">
        <v>161</v>
      </c>
      <c r="F88" s="226">
        <v>2255.08</v>
      </c>
      <c r="G88" s="226">
        <v>3522.39</v>
      </c>
      <c r="H88" s="224" t="s">
        <v>162</v>
      </c>
      <c r="I88" s="233" t="s">
        <v>81</v>
      </c>
      <c r="J88" s="233" t="s">
        <v>22</v>
      </c>
      <c r="K88" s="255">
        <v>44806</v>
      </c>
      <c r="L88" s="256" t="str">
        <f ca="1" t="shared" si="8"/>
        <v>EM DIA</v>
      </c>
      <c r="M88" s="255"/>
      <c r="N88" s="244"/>
      <c r="O88" s="239"/>
      <c r="P88" s="239"/>
      <c r="Q88" s="239"/>
      <c r="R88" s="239"/>
      <c r="S88" s="239"/>
      <c r="T88" s="239"/>
      <c r="U88" s="239"/>
      <c r="V88" s="239"/>
    </row>
    <row r="89" spans="1:22">
      <c r="A89" s="224">
        <v>6</v>
      </c>
      <c r="B89" s="225" t="s">
        <v>15</v>
      </c>
      <c r="C89" s="225" t="s">
        <v>163</v>
      </c>
      <c r="D89" s="225" t="s">
        <v>164</v>
      </c>
      <c r="E89" s="225" t="s">
        <v>165</v>
      </c>
      <c r="F89" s="226">
        <v>2255.08</v>
      </c>
      <c r="G89" s="226">
        <v>3522.39</v>
      </c>
      <c r="H89" s="224" t="s">
        <v>166</v>
      </c>
      <c r="I89" s="233" t="s">
        <v>21</v>
      </c>
      <c r="J89" s="233" t="s">
        <v>22</v>
      </c>
      <c r="K89" s="255">
        <v>43294</v>
      </c>
      <c r="L89" s="256" t="str">
        <f ca="1" t="shared" si="8"/>
        <v>VENCIDA</v>
      </c>
      <c r="M89" s="255">
        <f>IFERROR(IF(K89="","DATA INVÁLIDA",IF(OR(B89="H",B89="H1.1"),EDATE(K89,18),IF(OR(B89="A",B89="A1.1",B89="A1",B89="A2",B89="A3",B89="B",B89="B1",B89="B1.1",B89="B2",B89="D2",B89="D2.1",B89="E3"),EDATE(K89,24),IF(OR(B89="D",B89="D1.1",B89="D1",B89="E",B89="E1",B89="E1.1",B89="E2"),EDATE(K89,36),IF(B89="F2",EDATE(K89,48),IF(OR(B89="F",B89="F1"),EDATE(K89,84),IF(OR(B89="G",B89="G0",B89="G1",B89="G1.1",B89="G1.2",B89="G1.3",B89="G1.4",B89="G1.5",B89="G1.7"),EDATE(K89,60),""))))))),"-")</f>
        <v>44025</v>
      </c>
      <c r="N89" s="244"/>
      <c r="O89" s="239"/>
      <c r="P89" s="239"/>
      <c r="Q89" s="239"/>
      <c r="R89" s="239"/>
      <c r="S89" s="239"/>
      <c r="T89" s="239"/>
      <c r="U89" s="239"/>
      <c r="V89" s="239"/>
    </row>
    <row r="90" spans="1:22">
      <c r="A90" s="227" t="s">
        <v>82</v>
      </c>
      <c r="B90" s="227"/>
      <c r="C90" s="227"/>
      <c r="D90" s="227"/>
      <c r="E90" s="227"/>
      <c r="F90" s="272">
        <f>SUM(F84:F89)</f>
        <v>13530.48</v>
      </c>
      <c r="G90" s="272">
        <f>SUM(G84:G89)</f>
        <v>14089.56</v>
      </c>
      <c r="H90" s="229"/>
      <c r="I90" s="260"/>
      <c r="J90" s="260"/>
      <c r="K90" s="261"/>
      <c r="L90" s="262"/>
      <c r="M90" s="263"/>
      <c r="N90" s="244"/>
      <c r="O90" s="239"/>
      <c r="P90" s="239"/>
      <c r="Q90" s="239"/>
      <c r="R90" s="239"/>
      <c r="S90" s="239"/>
      <c r="T90" s="239"/>
      <c r="U90" s="239"/>
      <c r="V90" s="239"/>
    </row>
    <row r="91" spans="1:23">
      <c r="A91" s="227" t="s">
        <v>83</v>
      </c>
      <c r="B91" s="227"/>
      <c r="C91" s="227"/>
      <c r="D91" s="227"/>
      <c r="E91" s="227"/>
      <c r="F91" s="234">
        <f>SUM(F90:G90)</f>
        <v>27620.04</v>
      </c>
      <c r="G91" s="234"/>
      <c r="H91" s="234"/>
      <c r="I91" s="229"/>
      <c r="J91" s="260"/>
      <c r="K91" s="260"/>
      <c r="L91" s="261"/>
      <c r="M91" s="262"/>
      <c r="N91" s="263"/>
      <c r="O91" s="244"/>
      <c r="P91" s="239"/>
      <c r="Q91" s="239"/>
      <c r="R91" s="239"/>
      <c r="S91" s="239"/>
      <c r="T91" s="239"/>
      <c r="U91" s="239"/>
      <c r="V91" s="239"/>
      <c r="W91" s="239"/>
    </row>
    <row r="92" ht="21" spans="1:23">
      <c r="A92" s="230" t="s">
        <v>167</v>
      </c>
      <c r="B92" s="230"/>
      <c r="C92" s="230"/>
      <c r="D92" s="230"/>
      <c r="E92" s="230"/>
      <c r="F92" s="230"/>
      <c r="G92" s="230"/>
      <c r="H92" s="230"/>
      <c r="I92" s="230"/>
      <c r="J92" s="230"/>
      <c r="K92" s="230"/>
      <c r="L92" s="230"/>
      <c r="M92" s="230"/>
      <c r="N92" s="230"/>
      <c r="O92" s="244"/>
      <c r="P92" s="239"/>
      <c r="Q92" s="239"/>
      <c r="R92" s="239"/>
      <c r="S92" s="239"/>
      <c r="T92" s="239"/>
      <c r="U92" s="239"/>
      <c r="V92" s="239"/>
      <c r="W92" s="239"/>
    </row>
    <row r="93" ht="56.25" spans="1:22">
      <c r="A93" s="209" t="s">
        <v>2</v>
      </c>
      <c r="B93" s="209" t="s">
        <v>3</v>
      </c>
      <c r="C93" s="209" t="s">
        <v>4</v>
      </c>
      <c r="D93" s="209" t="s">
        <v>5</v>
      </c>
      <c r="E93" s="209" t="s">
        <v>6</v>
      </c>
      <c r="F93" s="210" t="s">
        <v>7</v>
      </c>
      <c r="G93" s="209" t="s">
        <v>8</v>
      </c>
      <c r="H93" s="209" t="s">
        <v>9</v>
      </c>
      <c r="I93" s="210" t="s">
        <v>10</v>
      </c>
      <c r="J93" s="210" t="s">
        <v>11</v>
      </c>
      <c r="K93" s="242" t="s">
        <v>12</v>
      </c>
      <c r="L93" s="209" t="s">
        <v>13</v>
      </c>
      <c r="M93" s="243" t="s">
        <v>14</v>
      </c>
      <c r="N93" s="244"/>
      <c r="O93" s="239"/>
      <c r="P93" s="239"/>
      <c r="Q93" s="239"/>
      <c r="R93" s="239"/>
      <c r="S93" s="239"/>
      <c r="T93" s="239"/>
      <c r="U93" s="239"/>
      <c r="V93" s="239"/>
    </row>
    <row r="94" spans="1:22">
      <c r="A94" s="224">
        <v>1</v>
      </c>
      <c r="B94" s="225" t="s">
        <v>168</v>
      </c>
      <c r="C94" s="225" t="s">
        <v>169</v>
      </c>
      <c r="D94" s="225" t="s">
        <v>170</v>
      </c>
      <c r="E94" s="225" t="s">
        <v>77</v>
      </c>
      <c r="F94" s="226">
        <v>18806.94</v>
      </c>
      <c r="G94" s="226">
        <v>4735.31</v>
      </c>
      <c r="H94" s="224" t="s">
        <v>171</v>
      </c>
      <c r="I94" s="233" t="s">
        <v>172</v>
      </c>
      <c r="J94" s="233" t="s">
        <v>25</v>
      </c>
      <c r="K94" s="255">
        <v>41641</v>
      </c>
      <c r="L94" s="256" t="str">
        <f ca="1">IFERROR(IF(K94="","DATA INVÁLIDA",IF(AND(TODAY()-K94&gt;=548,OR(B94="H",B94="H1.1")),"VENCIDA",IF(AND(TODAY()-K94&lt;548,OR(B94="H",B94="H1.1")),"EM DIA",IF(AND(TODAY()-K94&gt;=730,OR(B94="A",B94="A1.1",B94="A1",B94="A2",B94="A3",B94="B",B94="B1",B94="B1.1",B94="B2",B94="D2",B94="D2.1",B94="E3")),"VENCIDA",IF(AND(TODAY()-K94&lt;730,OR(B94="A",B94="A1.1",B94="A1",B94="A2",B94="A3",B94="B",B94="B1",B94="B1.1",B94="B2",B94="D2",B94="D2.1",B94="E3")),"EM DIA",IF(AND(TODAY()-K94&gt;=1095,OR(B94="D",B94="D1.1",B94="D1",B94="E",B94="E1",B94="E1.1",B94="E2")),"VENCIDA",IF(AND(TODAY()-K94&lt;1095,OR(B94="D",B94="D1.1",B94="D1",B94="E",B94="E1",B94="E1.1",B94="E2")),"EM DIA",IF(AND(TODAY()-K94&gt;=1460,B94="F2"),"VENCIDA",IF(AND(TODAY()-K94&lt;1460,B94="F2"),"EM DIA",IF(AND(TODAY()-K94&gt;=2555,OR(B94="F",B94="F1")),"VENCIDA",IF(AND(TODAY()-K94&lt;2555,OR(B94="F",B94="F1")),"EM DIA",IF(AND(TODAY()-K94&gt;=1825,OR(B94="G",B94="G0",B94="G1",B94="G1.1",B94="G1.2",B94="G1.3",B94="G1.4",B94="G1.5",B94="G1.7")),"VENCIDA",IF(AND(TODAY()-K94&lt;1825,OR(B94="G",B94="G0",B94="G1",B94="G1.1",B94="G1.2",B94="G1.3",B94="G1.4",B94="G1.5",B94="G1.7")),"EM DIA",""))))))))))))),"-")</f>
        <v>VENCIDA</v>
      </c>
      <c r="M94" s="247">
        <f>IFERROR(IF(K94="","DATA INVÁLIDA",IF(OR(B94="H",B94="H1.1"),EDATE(K94,18),IF(OR(B94="A",B94="A1.1",B94="A1",B94="A2",B94="A3",B94="B",B94="B1",B94="B1.1",B94="B2",B94="D2",B94="D2.1",B94="E3"),EDATE(K94,24),IF(OR(B94="D",B94="D1.1",B94="D1",B94="E",B94="E1",B94="E1.1",B94="E2"),EDATE(K94,36),IF(B94="F2",EDATE(K94,48),IF(OR(B94="F",B94="F1"),EDATE(K94,84),IF(OR(B94="G",B94="G0",B94="G1",B94="G1.1",B94="G1.2",B94="G1.3",B94="G1.4",B94="G1.5",B94="G1.7"),EDATE(K94,60),""))))))),"-")</f>
        <v>43467</v>
      </c>
      <c r="N94" s="244"/>
      <c r="O94" s="239"/>
      <c r="P94" s="239"/>
      <c r="Q94" s="239"/>
      <c r="R94" s="239"/>
      <c r="S94" s="239"/>
      <c r="T94" s="239"/>
      <c r="U94" s="239"/>
      <c r="V94" s="239"/>
    </row>
    <row r="95" spans="1:22">
      <c r="A95" s="224">
        <v>2</v>
      </c>
      <c r="B95" s="225" t="s">
        <v>38</v>
      </c>
      <c r="C95" s="225" t="s">
        <v>39</v>
      </c>
      <c r="D95" s="225" t="s">
        <v>173</v>
      </c>
      <c r="E95" s="225" t="s">
        <v>77</v>
      </c>
      <c r="F95" s="226">
        <v>8500</v>
      </c>
      <c r="G95" s="226" t="str">
        <f>IF(COUNTA(H95)=1,VLOOKUP(B95,'[1]CUSTOS VEICULO-MOTORISTA'!$A$2:$C$17,3,FALSE),"-")</f>
        <v>-</v>
      </c>
      <c r="H95" s="233"/>
      <c r="I95" s="233" t="s">
        <v>81</v>
      </c>
      <c r="J95" s="233" t="s">
        <v>22</v>
      </c>
      <c r="K95" s="255">
        <v>43817</v>
      </c>
      <c r="L95" s="256" t="str">
        <f ca="1">IFERROR(IF(K95="","DATA INVÁLIDA",IF(AND(TODAY()-K95&gt;=548,OR(B95="H",B95="H1.1")),"VENCIDA",IF(AND(TODAY()-K95&lt;548,OR(B95="H",B95="H1.1")),"EM DIA",IF(AND(TODAY()-K95&gt;=730,OR(B95="A",B95="A1.1",B95="A1",B95="A2",B95="A3",B95="B",B95="B1",B95="B1.1",B95="B2",B95="D2",B95="D2.1",B95="E3")),"VENCIDA",IF(AND(TODAY()-K95&lt;730,OR(B95="A",B95="A1.1",B95="A1",B95="A2",B95="A3",B95="B",B95="B1",B95="B1.1",B95="B2",B95="D2",B95="D2.1",B95="E3")),"EM DIA",IF(AND(TODAY()-K95&gt;=1095,OR(B95="D",B95="D1.1",B95="D1",B95="E",B95="E1",B95="E1.1",B95="E2")),"VENCIDA",IF(AND(TODAY()-K95&lt;1095,OR(B95="D",B95="D1.1",B95="D1",B95="E",B95="E1",B95="E1.1",B95="E2")),"EM DIA",IF(AND(TODAY()-K95&gt;=1460,B95="F2"),"VENCIDA",IF(AND(TODAY()-K95&lt;1460,B95="F2"),"EM DIA",IF(AND(TODAY()-K95&gt;=2555,OR(B95="F",B95="F1")),"VENCIDA",IF(AND(TODAY()-K95&lt;2555,OR(B95="F",B95="F1")),"EM DIA",IF(AND(TODAY()-K95&gt;=1825,OR(B95="G",B95="G0",B95="G1",B95="G1.1",B95="G1.2",B95="G1.3",B95="G1.4",B95="G1.5",B95="G1.7")),"VENCIDA",IF(AND(TODAY()-K95&lt;1825,OR(B95="G",B95="G0",B95="G1",B95="G1.1",B95="G1.2",B95="G1.3",B95="G1.4",B95="G1.5",B95="G1.7")),"EM DIA",""))))))))))))),"-")</f>
        <v>VENCIDA</v>
      </c>
      <c r="M95" s="247">
        <f>IFERROR(IF(K95="","DATA INVÁLIDA",IF(OR(B95="H",B95="H1.1"),EDATE(K95,18),IF(OR(B95="A",B95="A1.1",B95="A1",B95="A2",B95="A3",B95="B",B95="B1",B95="B1.1",B95="B2",B95="D2",B95="D2.1",B95="E3"),EDATE(K95,24),IF(OR(B95="D",B95="D1.1",B95="D1",B95="E",B95="E1",B95="E1.1",B95="E2"),EDATE(K95,36),IF(B95="F2",EDATE(K95,48),IF(OR(B95="F",B95="F1"),EDATE(K95,84),IF(OR(B95="G",B95="G0",B95="G1",B95="G1.1",B95="G1.2",B95="G1.3",B95="G1.4",B95="G1.5",B95="G1.7"),EDATE(K95,60),""))))))),"-")</f>
        <v>44913</v>
      </c>
      <c r="N95" s="244"/>
      <c r="O95" s="239"/>
      <c r="P95" s="239"/>
      <c r="Q95" s="239"/>
      <c r="R95" s="239"/>
      <c r="S95" s="239"/>
      <c r="T95" s="239"/>
      <c r="U95" s="239"/>
      <c r="V95" s="239"/>
    </row>
    <row r="96" spans="1:22">
      <c r="A96" s="224">
        <v>3</v>
      </c>
      <c r="B96" s="225" t="s">
        <v>15</v>
      </c>
      <c r="C96" s="225" t="s">
        <v>44</v>
      </c>
      <c r="D96" s="225" t="s">
        <v>174</v>
      </c>
      <c r="E96" s="225" t="s">
        <v>77</v>
      </c>
      <c r="F96" s="226">
        <v>2255.08</v>
      </c>
      <c r="G96" s="226"/>
      <c r="H96" s="224"/>
      <c r="I96" s="233" t="s">
        <v>66</v>
      </c>
      <c r="J96" s="233" t="s">
        <v>25</v>
      </c>
      <c r="K96" s="255">
        <v>44237</v>
      </c>
      <c r="L96" s="256" t="str">
        <f ca="1">IFERROR(IF(K96="","DATA INVÁLIDA",IF(AND(TODAY()-K96&gt;=548,OR(B96="H",B96="H1.1")),"VENCIDA",IF(AND(TODAY()-K96&lt;548,OR(B96="H",B96="H1.1")),"EM DIA",IF(AND(TODAY()-K96&gt;=730,OR(B96="A",B96="A1.1",B96="A1",B96="A2",B96="A3",B96="B",B96="B1",B96="B1.1",B96="B2",B96="D2",B96="D2.1",B96="E3")),"VENCIDA",IF(AND(TODAY()-K96&lt;730,OR(B96="A",B96="A1.1",B96="A1",B96="A2",B96="A3",B96="B",B96="B1",B96="B1.1",B96="B2",B96="D2",B96="D2.1",B96="E3")),"EM DIA",IF(AND(TODAY()-K96&gt;=1095,OR(B96="D",B96="D1.1",B96="D1",B96="E",B96="E1",B96="E1.1",B96="E2")),"VENCIDA",IF(AND(TODAY()-K96&lt;1095,OR(B96="D",B96="D1.1",B96="D1",B96="E",B96="E1",B96="E1.1",B96="E2")),"EM DIA",IF(AND(TODAY()-K96&gt;=1460,B96="F2"),"VENCIDA",IF(AND(TODAY()-K96&lt;1460,B96="F2"),"EM DIA",IF(AND(TODAY()-K96&gt;=2555,OR(B96="F",B96="F1")),"VENCIDA",IF(AND(TODAY()-K96&lt;2555,OR(B96="F",B96="F1")),"EM DIA",IF(AND(TODAY()-K96&gt;=1825,OR(B96="G",B96="G0",B96="G1",B96="G1.1",B96="G1.2",B96="G1.3",B96="G1.4",B96="G1.5",B96="G1.7")),"VENCIDA",IF(AND(TODAY()-K96&lt;1825,OR(B96="G",B96="G0",B96="G1",B96="G1.1",B96="G1.2",B96="G1.3",B96="G1.4",B96="G1.5",B96="G1.7")),"EM DIA",""))))))))))))),"-")</f>
        <v>VENCIDA</v>
      </c>
      <c r="M96" s="247">
        <f>IFERROR(IF(K96="","DATA INVÁLIDA",IF(OR(B96="H",B96="H1.1"),EDATE(K96,18),IF(OR(B96="A",B96="A1.1",B96="A1",B96="A2",B96="A3",B96="B",B96="B1",B96="B1.1",B96="B2",B96="D2",B96="D2.1",B96="E3"),EDATE(K96,24),IF(OR(B96="D",B96="D1.1",B96="D1",B96="E",B96="E1",B96="E1.1",B96="E2"),EDATE(K96,36),IF(B96="F2",EDATE(K96,48),IF(OR(B96="F",B96="F1"),EDATE(K96,84),IF(OR(B96="G",B96="G0",B96="G1",B96="G1.1",B96="G1.2",B96="G1.3",B96="G1.4",B96="G1.5",B96="G1.7"),EDATE(K96,60),""))))))),"-")</f>
        <v>44967</v>
      </c>
      <c r="N96" s="244"/>
      <c r="O96" s="239"/>
      <c r="P96" s="239"/>
      <c r="Q96" s="239"/>
      <c r="R96" s="239"/>
      <c r="S96" s="239"/>
      <c r="T96" s="239"/>
      <c r="U96" s="239"/>
      <c r="V96" s="239"/>
    </row>
    <row r="97" s="202" customFormat="1" spans="1:22">
      <c r="A97" s="221">
        <v>4</v>
      </c>
      <c r="B97" s="222" t="s">
        <v>38</v>
      </c>
      <c r="C97" s="222" t="s">
        <v>39</v>
      </c>
      <c r="D97" s="222" t="s">
        <v>175</v>
      </c>
      <c r="E97" s="222" t="s">
        <v>90</v>
      </c>
      <c r="F97" s="223">
        <v>8500</v>
      </c>
      <c r="G97" s="223"/>
      <c r="H97" s="221"/>
      <c r="I97" s="250" t="s">
        <v>81</v>
      </c>
      <c r="J97" s="250" t="s">
        <v>78</v>
      </c>
      <c r="K97" s="251">
        <v>45134</v>
      </c>
      <c r="L97" s="252" t="s">
        <v>135</v>
      </c>
      <c r="M97" s="274">
        <v>45500</v>
      </c>
      <c r="N97" s="253"/>
      <c r="O97" s="254"/>
      <c r="P97" s="254"/>
      <c r="Q97" s="254"/>
      <c r="R97" s="254"/>
      <c r="S97" s="254"/>
      <c r="T97" s="254"/>
      <c r="U97" s="254"/>
      <c r="V97" s="254"/>
    </row>
    <row r="98" spans="1:22">
      <c r="A98" s="224">
        <v>5</v>
      </c>
      <c r="B98" s="225" t="s">
        <v>15</v>
      </c>
      <c r="C98" s="225" t="s">
        <v>44</v>
      </c>
      <c r="D98" s="225" t="s">
        <v>176</v>
      </c>
      <c r="E98" s="225" t="s">
        <v>68</v>
      </c>
      <c r="F98" s="226">
        <v>2255.08</v>
      </c>
      <c r="G98" s="226" t="str">
        <f>IF(COUNTA(H98)=1,VLOOKUP(B98,'[1]CUSTOS VEICULO-MOTORISTA'!$A$2:$C$17,3,FALSE),"-")</f>
        <v>-</v>
      </c>
      <c r="H98" s="224"/>
      <c r="I98" s="233" t="s">
        <v>21</v>
      </c>
      <c r="J98" s="233" t="s">
        <v>22</v>
      </c>
      <c r="K98" s="255">
        <v>43301</v>
      </c>
      <c r="L98" s="256" t="str">
        <f ca="1">IFERROR(IF(K98="","DATA INVÁLIDA",IF(AND(TODAY()-K98&gt;=548,OR(B98="H",B98="H1.1")),"VENCIDA",IF(AND(TODAY()-K98&lt;548,OR(B98="H",B98="H1.1")),"EM DIA",IF(AND(TODAY()-K98&gt;=730,OR(B98="A",B98="A1.1",B98="A1",B98="A2",B98="A3",B98="B",B98="B1",B98="B1.1",B98="B2",B98="D2",B98="D2.1",B98="E3")),"VENCIDA",IF(AND(TODAY()-K98&lt;730,OR(B98="A",B98="A1.1",B98="A1",B98="A2",B98="A3",B98="B",B98="B1",B98="B1.1",B98="B2",B98="D2",B98="D2.1",B98="E3")),"EM DIA",IF(AND(TODAY()-K98&gt;=1095,OR(B98="D",B98="D1.1",B98="D1",B98="E",B98="E1",B98="E1.1",B98="E2")),"VENCIDA",IF(AND(TODAY()-K98&lt;1095,OR(B98="D",B98="D1.1",B98="D1",B98="E",B98="E1",B98="E1.1",B98="E2")),"EM DIA",IF(AND(TODAY()-K98&gt;=1460,B98="F2"),"VENCIDA",IF(AND(TODAY()-K98&lt;1460,B98="F2"),"EM DIA",IF(AND(TODAY()-K98&gt;=2555,OR(B98="F",B98="F1")),"VENCIDA",IF(AND(TODAY()-K98&lt;K1202555,OR(B98="F",B98="F1")),"EM DIA",IF(AND(TODAY()-K98&gt;=1825,OR(B98="G",B98="G0",B98="G1",B98="G1.1",B98="G1.2",B98="G1.3",B98="G1.4",B98="G1.5",B98="G1.7")),"VENCIDA",IF(AND(TODAY()-K98&lt;1825,OR(B98="G",B98="G0",B98="G1",B98="G1.1",B98="G1.2",B98="G1.3",B98="G1.4",B98="G1.5",B98="G1.7")),"EM DIA",""))))))))))))),"-")</f>
        <v>VENCIDA</v>
      </c>
      <c r="M98" s="247">
        <f>IFERROR(IF(K98="","DATA INVÁLIDA",IF(OR(B98="H",B98="H1.1"),EDATE(K98,18),IF(OR(B98="A",B98="A1.1",B98="A1",B98="A2",B98="A3",B98="B",B98="B1",B98="B1.1",B98="B2",B98="D2",B98="D2.1",B98="E3"),EDATE(K98,24),IF(OR(B98="D",B98="D1.1",B98="D1",B98="E",B98="E1",B98="E1.1",B98="E2"),EDATE(K98,36),IF(B98="F2",EDATE(K98,48),IF(OR(B98="F",B98="F1"),EDATE(K98,84),IF(OR(B98="G",B98="G0",B98="G1",B98="G1.1",B98="G1.2",B98="G1.3",B98="G1.4",B98="G1.5",B98="G1.7"),EDATE(K98,60),""))))))),"-")</f>
        <v>44032</v>
      </c>
      <c r="N98" s="244"/>
      <c r="O98" s="239"/>
      <c r="P98" s="239"/>
      <c r="Q98" s="239"/>
      <c r="R98" s="239"/>
      <c r="S98" s="239"/>
      <c r="T98" s="239"/>
      <c r="U98" s="239"/>
      <c r="V98" s="239"/>
    </row>
    <row r="99" spans="1:22">
      <c r="A99" s="224">
        <v>6</v>
      </c>
      <c r="B99" s="225" t="s">
        <v>38</v>
      </c>
      <c r="C99" s="225" t="s">
        <v>72</v>
      </c>
      <c r="D99" s="154" t="s">
        <v>177</v>
      </c>
      <c r="E99" s="225" t="s">
        <v>178</v>
      </c>
      <c r="F99" s="226">
        <v>8500</v>
      </c>
      <c r="G99" s="226"/>
      <c r="H99" s="224"/>
      <c r="I99" s="233" t="s">
        <v>64</v>
      </c>
      <c r="J99" s="233" t="s">
        <v>78</v>
      </c>
      <c r="K99" s="255">
        <v>45061</v>
      </c>
      <c r="L99" s="256" t="s">
        <v>93</v>
      </c>
      <c r="M99" s="247">
        <f>IFERROR(IF(K99="","DATA INVÁLIDA",IF(OR(B99="H",B99="H1.1"),EDATE(K99,18),IF(OR(B99="A",B99="A1.1",B99="A1",B99="A2",B99="A3",B99="B",B99="B1",B99="B1.1",B99="B2",B99="D2",B99="D2.1",B99="E3"),EDATE(K99,24),IF(OR(B99="D",B99="D1.1",B99="D1",B99="E",B99="E1",B99="E1.1",B99="E2"),EDATE(K99,36),IF(B99="F2",EDATE(K99,48),IF(OR(B99="F",B99="F1"),EDATE(K99,84),IF(OR(B99="G",B99="G0",B99="G1",B99="G1.1",B99="G1.2",B99="G1.3",B99="G1.4",B99="G1.5",B99="G1.7"),EDATE(K99,60),""))))))),"-")</f>
        <v>46157</v>
      </c>
      <c r="N99" s="244"/>
      <c r="O99" s="239"/>
      <c r="P99" s="239"/>
      <c r="Q99" s="239"/>
      <c r="R99" s="239"/>
      <c r="S99" s="239"/>
      <c r="T99" s="239"/>
      <c r="U99" s="239"/>
      <c r="V99" s="239"/>
    </row>
    <row r="100" spans="1:22">
      <c r="A100" s="224">
        <v>7</v>
      </c>
      <c r="B100" s="225" t="s">
        <v>15</v>
      </c>
      <c r="C100" s="225" t="s">
        <v>44</v>
      </c>
      <c r="D100" s="225" t="s">
        <v>179</v>
      </c>
      <c r="E100" s="225" t="s">
        <v>180</v>
      </c>
      <c r="F100" s="226">
        <v>2255.08</v>
      </c>
      <c r="G100" s="226">
        <v>3522.39</v>
      </c>
      <c r="H100" s="224" t="s">
        <v>181</v>
      </c>
      <c r="I100" s="233" t="s">
        <v>81</v>
      </c>
      <c r="J100" s="233" t="s">
        <v>25</v>
      </c>
      <c r="K100" s="255">
        <v>43670</v>
      </c>
      <c r="L100" s="256" t="str">
        <f ca="1">IFERROR(IF(K100="","DATA INVÁLIDA",IF(AND(TODAY()-K100&gt;=548,OR(B100="H",B100="H1.1")),"VENCIDA",IF(AND(TODAY()-K100&lt;548,OR(B100="H",B100="H1.1")),"EM DIA",IF(AND(TODAY()-K100&gt;=730,OR(B100="A",B100="A1.1",B100="A1",B100="A2",B100="A3",B100="B",B100="B1",B100="B1.1",B100="B2",B100="D2",B100="D2.1",B100="E3")),"VENCIDA",IF(AND(TODAY()-K100&lt;730,OR(B100="A",B100="A1.1",B100="A1",B100="A2",B100="A3",B100="B",B100="B1",B100="B1.1",B100="B2",B100="D2",B100="D2.1",B100="E3")),"EM DIA",IF(AND(TODAY()-K100&gt;=1095,OR(B100="D",B100="D1.1",B100="D1",B100="E",B100="E1",B100="E1.1",B100="E2")),"VENCIDA",IF(AND(TODAY()-K100&lt;1095,OR(B100="D",B100="D1.1",B100="D1",B100="E",B100="E1",B100="E1.1",B100="E2")),"EM DIA",IF(AND(TODAY()-K100&gt;=1460,B100="F2"),"VENCIDA",IF(AND(TODAY()-K100&lt;1460,B100="F2"),"EM DIA",IF(AND(TODAY()-K100&gt;=2555,OR(B100="F",B100="F1")),"VENCIDA",IF(AND(TODAY()-K100&lt;2555,OR(B100="F",B100="F1")),"EM DIA",IF(AND(TODAY()-K100&gt;=1825,OR(B100="G",B100="G0",B100="G1",B100="G1.1",B100="G1.2",B100="G1.3",B100="G1.4",B100="G1.5",B100="G1.7")),"VENCIDA",IF(AND(TODAY()-K100&lt;1825,OR(B100="G",B100="G0",B100="G1",B100="G1.1",B100="G1.2",B100="G1.3",B100="G1.4",B100="G1.5",B100="G1.7")),"EM DIA",""))))))))))))),"-")</f>
        <v>VENCIDA</v>
      </c>
      <c r="M100" s="247">
        <f>IFERROR(IF(K100="","DATA INVÁLIDA",IF(OR(B100="H",B100="H1.1"),EDATE(K100,18),IF(OR(B100="A",B100="A1.1",B100="A1",B100="A2",B100="A3",B100="B",B100="B1",B100="B1.1",B100="B2",B100="D2",B100="D2.1",B100="E3"),EDATE(K100,24),IF(OR(B100="D",B100="D1.1",B100="D1",B100="E",B100="E1",B100="E1.1",B100="E2"),EDATE(K100,36),IF(B100="F2",EDATE(K100,48),IF(OR(B100="F",B100="F1"),EDATE(K100,84),IF(OR(B100="G",B100="G0",B100="G1",B100="G1.1",B100="G1.2",B100="G1.3",B100="G1.4",B100="G1.5",B100="G1.7"),EDATE(K100,60),""))))))),"-")</f>
        <v>44401</v>
      </c>
      <c r="N100" s="244"/>
      <c r="O100" s="239"/>
      <c r="P100" s="239"/>
      <c r="Q100" s="239"/>
      <c r="R100" s="239"/>
      <c r="S100" s="239"/>
      <c r="T100" s="239"/>
      <c r="U100" s="239"/>
      <c r="V100" s="239"/>
    </row>
    <row r="101" spans="1:22">
      <c r="A101" s="224">
        <v>8</v>
      </c>
      <c r="B101" s="225" t="s">
        <v>15</v>
      </c>
      <c r="C101" s="225" t="s">
        <v>44</v>
      </c>
      <c r="D101" s="225" t="s">
        <v>182</v>
      </c>
      <c r="E101" s="225" t="s">
        <v>183</v>
      </c>
      <c r="F101" s="226">
        <v>2255.08</v>
      </c>
      <c r="G101" s="226">
        <v>3522.39</v>
      </c>
      <c r="H101" s="224" t="s">
        <v>184</v>
      </c>
      <c r="I101" s="233" t="s">
        <v>81</v>
      </c>
      <c r="J101" s="233" t="s">
        <v>25</v>
      </c>
      <c r="K101" s="255">
        <v>43707</v>
      </c>
      <c r="L101" s="256" t="str">
        <f ca="1">IFERROR(IF(K101="","DATA INVÁLIDA",IF(AND(TODAY()-K101&gt;=548,OR(B101="H",B101="H1.1")),"VENCIDA",IF(AND(TODAY()-K101&lt;548,OR(B101="H",B101="H1.1")),"EM DIA",IF(AND(TODAY()-K101&gt;=730,OR(B101="A",B101="A1.1",B101="A1",B101="A2",B101="A3",B101="B",B101="B1",B101="B1.1",B101="B2",B101="D2",B101="D2.1",B101="E3")),"VENCIDA",IF(AND(TODAY()-K101&lt;730,OR(B101="A",B101="A1.1",B101="A1",B101="A2",B101="A3",B101="B",B101="B1",B101="B1.1",B101="B2",B101="D2",B101="D2.1",B101="E3")),"EM DIA",IF(AND(TODAY()-K101&gt;=1095,OR(B101="D",B101="D1.1",B101="D1",B101="E",B101="E1",B101="E1.1",B101="E2")),"VENCIDA",IF(AND(TODAY()-K101&lt;1095,OR(B101="D",B101="D1.1",B101="D1",B101="E",B101="E1",B101="E1.1",B101="E2")),"EM DIA",IF(AND(TODAY()-K101&gt;=1460,B101="F2"),"VENCIDA",IF(AND(TODAY()-K101&lt;1460,B101="F2"),"EM DIA",IF(AND(TODAY()-K101&gt;=2555,OR(B101="F",B101="F1")),"VENCIDA",IF(AND(TODAY()-K101&lt;2555,OR(B101="F",B101="F1")),"EM DIA",IF(AND(TODAY()-K101&gt;=1825,OR(B101="G",B101="G0",B101="G1",B101="G1.1",B101="G1.2",B101="G1.3",B101="G1.4",B101="G1.5",B101="G1.7")),"VENCIDA",IF(AND(TODAY()-K101&lt;1825,OR(B101="G",B101="G0",B101="G1",B101="G1.1",B101="G1.2",B101="G1.3",B101="G1.4",B101="G1.5",B101="G1.7")),"EM DIA",""))))))))))))),"-")</f>
        <v>VENCIDA</v>
      </c>
      <c r="M101" s="247">
        <f>IFERROR(IF(K101="","DATA INVÁLIDA",IF(OR(B101="H",B101="H1.1"),EDATE(K101,18),IF(OR(B101="A",B101="A1.1",B101="A1",B101="A2",B101="A3",B101="B",B101="B1",B101="B1.1",B101="B2",B101="D2",B101="D2.1",B101="E3"),EDATE(K101,24),IF(OR(B101="D",B101="D1.1",B101="D1",B101="E",B101="E1",B101="E1.1",B101="E2"),EDATE(K101,36),IF(B101="F2",EDATE(K101,48),IF(OR(B101="F",B101="F1"),EDATE(K101,84),IF(OR(B101="G",B101="G0",B101="G1",B101="G1.1",B101="G1.2",B101="G1.3",B101="G1.4",B101="G1.5",B101="G1.7"),EDATE(K101,60),""))))))),"-")</f>
        <v>44438</v>
      </c>
      <c r="N101" s="244"/>
      <c r="O101" s="239"/>
      <c r="P101" s="239"/>
      <c r="Q101" s="239"/>
      <c r="R101" s="239"/>
      <c r="S101" s="239"/>
      <c r="T101" s="239"/>
      <c r="U101" s="239"/>
      <c r="V101" s="239"/>
    </row>
    <row r="102" spans="1:22">
      <c r="A102" s="224">
        <v>9</v>
      </c>
      <c r="B102" s="225" t="s">
        <v>185</v>
      </c>
      <c r="C102" s="225" t="s">
        <v>169</v>
      </c>
      <c r="D102" s="225" t="s">
        <v>186</v>
      </c>
      <c r="E102" s="225" t="s">
        <v>77</v>
      </c>
      <c r="F102" s="226">
        <v>13240.9</v>
      </c>
      <c r="G102" s="226" t="s">
        <v>19</v>
      </c>
      <c r="H102" s="224"/>
      <c r="I102" s="233" t="s">
        <v>187</v>
      </c>
      <c r="J102" s="233" t="s">
        <v>92</v>
      </c>
      <c r="K102" s="255">
        <v>42570</v>
      </c>
      <c r="L102" s="256" t="s">
        <v>135</v>
      </c>
      <c r="M102" s="247"/>
      <c r="N102" s="244"/>
      <c r="O102" s="239"/>
      <c r="P102" s="239"/>
      <c r="Q102" s="239"/>
      <c r="R102" s="239"/>
      <c r="S102" s="239"/>
      <c r="T102" s="239"/>
      <c r="U102" s="239"/>
      <c r="V102" s="239"/>
    </row>
    <row r="103" spans="1:22">
      <c r="A103" s="224">
        <v>10</v>
      </c>
      <c r="B103" s="225" t="s">
        <v>38</v>
      </c>
      <c r="C103" s="225" t="s">
        <v>72</v>
      </c>
      <c r="D103" s="225" t="s">
        <v>188</v>
      </c>
      <c r="E103" s="225" t="s">
        <v>189</v>
      </c>
      <c r="F103" s="226">
        <v>8500</v>
      </c>
      <c r="G103" s="226" t="str">
        <f>IF(COUNTA(H103)=1,VLOOKUP(B103,'[1]CUSTOS VEICULO-MOTORISTA'!$A$2:$C$17,3,FALSE),"-")</f>
        <v>-</v>
      </c>
      <c r="H103" s="224"/>
      <c r="I103" s="233" t="s">
        <v>97</v>
      </c>
      <c r="J103" s="233" t="s">
        <v>25</v>
      </c>
      <c r="K103" s="255">
        <v>44960</v>
      </c>
      <c r="L103" s="256" t="str">
        <f ca="1">IFERROR(IF(K103="","DATA INVÁLIDA",IF(AND(TODAY()-K103&gt;=548,OR(B103="H",B103="H1.1")),"VENCIDA",IF(AND(TODAY()-K103&lt;548,OR(B103="H",B103="H1.1")),"EM DIA",IF(AND(TODAY()-K103&gt;=730,OR(B103="A",B103="A1.1",B103="A1",B103="A2",B103="A3",B103="B",B103="B1",B103="B1.1",B103="B2",B103="D2",B103="D2.1",B103="E3")),"VENCIDA",IF(AND(TODAY()-K103&lt;730,OR(B103="A",B103="A1.1",B103="A1",B103="A2",B103="A3",B103="B",B103="B1",B103="B1.1",B103="B2",B103="D2",B103="D2.1",B103="E3")),"EM DIA",IF(AND(TODAY()-K103&gt;=1095,OR(B103="D",B103="D1.1",B103="D1",B103="E",B103="E1",B103="E1.1",B103="E2")),"VENCIDA",IF(AND(TODAY()-K103&lt;1095,OR(B103="D",B103="D1.1",B103="D1",B103="E",B103="E1",B103="E1.1",B103="E2")),"EM DIA",IF(AND(TODAY()-K103&gt;=1460,B103="F2"),"VENCIDA",IF(AND(TODAY()-K103&lt;1460,B103="F2"),"EM DIA",IF(AND(TODAY()-K103&gt;=2555,OR(B103="F",B103="F1")),"VENCIDA",IF(AND(TODAY()-K103&lt;2555,OR(B103="F",B103="F1")),"EM DIA",IF(AND(TODAY()-K103&gt;=1825,OR(B103="G",B103="G0",B103="G1",B103="G1.1",B103="G1.2",B103="G1.3",B103="G1.4",B103="G1.5",B103="G1.7")),"VENCIDA",IF(AND(TODAY()-K103&lt;1825,OR(B103="G",B103="G0",B103="G1",B103="G1.1",B103="G1.2",B103="G1.3",B103="G1.4",B103="G1.5",B103="G1.7")),"EM DIA",""))))))))))))),"-")</f>
        <v>EM DIA</v>
      </c>
      <c r="M103" s="247">
        <f>IFERROR(IF(K103="","DATA INVÁLIDA",IF(OR(B103="H",B103="H1.1"),EDATE(K103,18),IF(OR(B103="A",B103="A1.1",B103="A1",B103="A2",B103="A3",B103="B",B103="B1",B103="B1.1",B103="B2",B103="D2",B103="D2.1",B103="E3"),EDATE(K103,24),IF(OR(B103="D",B103="D1.1",B103="D1",B103="E",B103="E1",B103="E1.1",B103="E2"),EDATE(K103,36),IF(B103="F2",EDATE(K103,48),IF(OR(B103="F",B103="F1"),EDATE(K103,84),IF(OR(B103="G",B103="G0",B103="G1",B103="G1.1",B103="G1.2",B103="G1.3",B103="G1.4",B103="G1.5",B103="G1.7"),EDATE(K103,60),""))))))),"-")</f>
        <v>46056</v>
      </c>
      <c r="N103" s="244"/>
      <c r="O103" s="239"/>
      <c r="P103" s="239"/>
      <c r="Q103" s="239"/>
      <c r="R103" s="239"/>
      <c r="S103" s="239"/>
      <c r="T103" s="239"/>
      <c r="U103" s="239"/>
      <c r="V103" s="239"/>
    </row>
    <row r="104" ht="37.5" spans="1:22">
      <c r="A104" s="224">
        <v>11</v>
      </c>
      <c r="B104" s="225" t="s">
        <v>168</v>
      </c>
      <c r="C104" s="232" t="s">
        <v>190</v>
      </c>
      <c r="D104" s="232" t="s">
        <v>191</v>
      </c>
      <c r="E104" s="226" t="s">
        <v>30</v>
      </c>
      <c r="F104" s="226">
        <v>18806.94</v>
      </c>
      <c r="G104" s="226">
        <v>4735.31</v>
      </c>
      <c r="H104" s="225" t="s">
        <v>192</v>
      </c>
      <c r="I104" s="233" t="s">
        <v>172</v>
      </c>
      <c r="J104" s="275" t="s">
        <v>25</v>
      </c>
      <c r="K104" s="255">
        <v>41641</v>
      </c>
      <c r="L104" s="256" t="str">
        <f ca="1">IFERROR(IF(K104="","DATA INVÁLIDA",IF(AND(TODAY()-K104&gt;=548,OR(B104="H",B104="H1.1")),"VENCIDA",IF(AND(TODAY()-K104&lt;548,OR(B104="H",B104="H1.1")),"EM DIA",IF(AND(TODAY()-K104&gt;=730,OR(B104="A",B104="A1.1",B104="A1",B104="A2",B104="A3",B104="B",B104="B1",B104="B1.1",B104="B2",B104="D2",B104="D2.1",B104="E3")),"VENCIDA",IF(AND(TODAY()-K104&lt;730,OR(B104="A",B104="A1.1",B104="A1",B104="A2",B104="A3",B104="B",B104="B1",B104="B1.1",B104="B2",B104="D2",B104="D2.1",B104="E3")),"EM DIA",IF(AND(TODAY()-K104&gt;=1095,OR(B104="D",B104="D1.1",B104="D1",B104="E",B104="E1",B104="E1.1",B104="E2")),"VENCIDA",IF(AND(TODAY()-K104&lt;1095,OR(B104="D",B104="D1.1",B104="D1",B104="E",B104="E1",B104="E1.1",B104="E2")),"EM DIA",IF(AND(TODAY()-K104&gt;=1460,B104="F2"),"VENCIDA",IF(AND(TODAY()-K104&lt;1460,B104="F2"),"EM DIA",IF(AND(TODAY()-K104&gt;=2555,OR(B104="F",B104="F1")),"VENCIDA",IF(AND(TODAY()-K104&lt;2555,OR(B104="F",B104="F1")),"EM DIA",IF(AND(TODAY()-K104&gt;=1825,OR(B104="G",B104="G0",B104="G1",B104="G1.1",B104="G1.2",B104="G1.3",B104="G1.4",B104="G1.5",B104="G1.7")),"VENCIDA",IF(AND(TODAY()-K104&lt;1825,OR(B104="G",B104="G0",B104="G1",B104="G1.1",B104="G1.2",B104="G1.3",B104="G1.4",B104="G1.5",B104="G1.7")),"EM DIA",""))))))))))))),"-")</f>
        <v>VENCIDA</v>
      </c>
      <c r="M104" s="247">
        <v>43102</v>
      </c>
      <c r="N104" s="244"/>
      <c r="O104" s="239"/>
      <c r="P104" s="239"/>
      <c r="Q104" s="239"/>
      <c r="R104" s="239"/>
      <c r="S104" s="239"/>
      <c r="T104" s="239"/>
      <c r="U104" s="239"/>
      <c r="V104" s="239"/>
    </row>
    <row r="105" spans="1:22">
      <c r="A105" s="234" t="s">
        <v>82</v>
      </c>
      <c r="B105" s="234"/>
      <c r="C105" s="234"/>
      <c r="D105" s="234"/>
      <c r="E105" s="234"/>
      <c r="F105" s="235">
        <f>SUM(F94:F104)</f>
        <v>93875.1</v>
      </c>
      <c r="G105" s="235">
        <f>SUM(G94:G104)</f>
        <v>16515.4</v>
      </c>
      <c r="H105" s="229"/>
      <c r="I105" s="260"/>
      <c r="J105" s="260"/>
      <c r="K105" s="261"/>
      <c r="L105" s="262"/>
      <c r="M105" s="263"/>
      <c r="N105" s="244"/>
      <c r="O105" s="239"/>
      <c r="P105" s="239"/>
      <c r="Q105" s="239"/>
      <c r="R105" s="239"/>
      <c r="S105" s="239"/>
      <c r="T105" s="239"/>
      <c r="U105" s="239"/>
      <c r="V105" s="239"/>
    </row>
    <row r="106" spans="1:23">
      <c r="A106" s="234" t="s">
        <v>83</v>
      </c>
      <c r="B106" s="234"/>
      <c r="C106" s="234"/>
      <c r="D106" s="234"/>
      <c r="E106" s="234"/>
      <c r="F106" s="234">
        <f>SUM(F105:G105)</f>
        <v>110390.5</v>
      </c>
      <c r="G106" s="234"/>
      <c r="H106" s="234"/>
      <c r="I106" s="229"/>
      <c r="J106" s="260"/>
      <c r="K106" s="260"/>
      <c r="L106" s="261"/>
      <c r="M106" s="262"/>
      <c r="N106" s="263"/>
      <c r="O106" s="244"/>
      <c r="P106" s="239"/>
      <c r="Q106" s="239"/>
      <c r="R106" s="239"/>
      <c r="S106" s="239"/>
      <c r="T106" s="239"/>
      <c r="U106" s="239"/>
      <c r="V106" s="239"/>
      <c r="W106" s="239"/>
    </row>
    <row r="107" ht="21" spans="1:23">
      <c r="A107" s="230" t="s">
        <v>193</v>
      </c>
      <c r="B107" s="230"/>
      <c r="C107" s="230"/>
      <c r="D107" s="230"/>
      <c r="E107" s="230"/>
      <c r="F107" s="230"/>
      <c r="G107" s="230"/>
      <c r="H107" s="230"/>
      <c r="I107" s="230"/>
      <c r="J107" s="230"/>
      <c r="K107" s="230"/>
      <c r="L107" s="230"/>
      <c r="M107" s="230"/>
      <c r="N107" s="230"/>
      <c r="O107" s="244"/>
      <c r="P107" s="239"/>
      <c r="Q107" s="239"/>
      <c r="R107" s="239"/>
      <c r="S107" s="239"/>
      <c r="T107" s="239"/>
      <c r="U107" s="239"/>
      <c r="V107" s="239"/>
      <c r="W107" s="239"/>
    </row>
    <row r="108" ht="56.25" spans="1:22">
      <c r="A108" s="209" t="s">
        <v>2</v>
      </c>
      <c r="B108" s="209" t="s">
        <v>3</v>
      </c>
      <c r="C108" s="209" t="s">
        <v>4</v>
      </c>
      <c r="D108" s="209" t="s">
        <v>5</v>
      </c>
      <c r="E108" s="209" t="s">
        <v>6</v>
      </c>
      <c r="F108" s="210" t="s">
        <v>7</v>
      </c>
      <c r="G108" s="209" t="s">
        <v>8</v>
      </c>
      <c r="H108" s="209" t="s">
        <v>9</v>
      </c>
      <c r="I108" s="210" t="s">
        <v>10</v>
      </c>
      <c r="J108" s="210" t="s">
        <v>11</v>
      </c>
      <c r="K108" s="242" t="s">
        <v>12</v>
      </c>
      <c r="L108" s="209" t="s">
        <v>13</v>
      </c>
      <c r="M108" s="243" t="s">
        <v>14</v>
      </c>
      <c r="N108" s="244"/>
      <c r="O108" s="239"/>
      <c r="P108" s="239"/>
      <c r="Q108" s="239"/>
      <c r="R108" s="239"/>
      <c r="S108" s="239"/>
      <c r="T108" s="239"/>
      <c r="U108" s="239"/>
      <c r="V108" s="239"/>
    </row>
    <row r="109" spans="1:22">
      <c r="A109" s="224">
        <v>1</v>
      </c>
      <c r="B109" s="225" t="s">
        <v>38</v>
      </c>
      <c r="C109" s="225" t="s">
        <v>194</v>
      </c>
      <c r="D109" s="273" t="s">
        <v>195</v>
      </c>
      <c r="E109" s="225" t="s">
        <v>196</v>
      </c>
      <c r="F109" s="231">
        <v>8500</v>
      </c>
      <c r="G109" s="231" t="str">
        <f>IF(COUNTA(H109)=1,VLOOKUP(B109,'[1]CUSTOS VEICULO-MOTORISTA'!$A$2:$C$17,3,FALSE),"-")</f>
        <v>-</v>
      </c>
      <c r="H109" s="224"/>
      <c r="I109" s="233" t="s">
        <v>51</v>
      </c>
      <c r="J109" s="233" t="s">
        <v>25</v>
      </c>
      <c r="K109" s="255">
        <v>42513</v>
      </c>
      <c r="L109" s="276" t="str">
        <f ca="1" t="shared" ref="L109:L124" si="9">IFERROR(IF(K109="","DATA INVÁLIDA",IF(AND(TODAY()-K109&gt;=548,OR(B109="H",B109="H1.1")),"VENCIDA",IF(AND(TODAY()-K109&lt;548,OR(B109="H",B109="H1.1")),"EM DIA",IF(AND(TODAY()-K109&gt;=730,OR(B109="A",B109="A1.1",B109="A1",B109="A2",B109="A3",B109="B",B109="B1",B109="B1.1",B109="B2",B109="D2",B109="D2.1",B109="E3")),"VENCIDA",IF(AND(TODAY()-K109&lt;730,OR(B109="A",B109="A1.1",B109="A1",B109="A2",B109="A3",B109="B",B109="B1",B109="B1.1",B109="B2",B109="D2",B109="D2.1",B109="E3")),"EM DIA",IF(AND(TODAY()-K109&gt;=1095,OR(B109="D",B109="D1.1",B109="D1",B109="E",B109="E1",B109="E1.1",B109="E2")),"VENCIDA",IF(AND(TODAY()-K109&lt;1095,OR(B109="D",B109="D1.1",B109="D1",B109="E",B109="E1",B109="E1.1",B109="E2")),"EM DIA",IF(AND(TODAY()-K109&gt;=1460,B109="F2"),"VENCIDA",IF(AND(TODAY()-K109&lt;1460,B109="F2"),"EM DIA",IF(AND(TODAY()-K109&gt;=2555,OR(B109="F",B109="F1")),"VENCIDA",IF(AND(TODAY()-K109&lt;2555,OR(B109="F",B109="F1")),"EM DIA",IF(AND(TODAY()-K109&gt;=1825,OR(B109="G",B109="G0",B109="G1",B109="G1.1",B109="G1.2",B109="G1.3",B109="G1.4",B109="G1.5",B109="G1.7")),"VENCIDA",IF(AND(TODAY()-K109&lt;1825,OR(B109="G",B109="G0",B109="G1",B109="G1.1",B109="G1.2",B109="G1.3",B109="G1.4",B109="G1.5",B109="G1.7")),"EM DIA",""))))))))))))),"-")</f>
        <v>VENCIDA</v>
      </c>
      <c r="M109" s="255">
        <f t="shared" ref="M109:M124" si="10">IFERROR(IF(K109="","DATA INVÁLIDA",IF(OR(B109="H",B109="H1.1"),EDATE(K109,18),IF(OR(B109="A",B109="A1.1",B109="A1",B109="A2",B109="A3",B109="B",B109="B1",B109="B1.1",B109="B2",B109="D2",B109="D2.1",B109="E3"),EDATE(K109,24),IF(OR(B109="D",B109="D1.1",B109="D1",B109="E",B109="E1",B109="E1.1",B109="E2"),EDATE(K109,36),IF(B109="F2",EDATE(K109,48),IF(OR(B109="F",B109="F1"),EDATE(K109,84),IF(OR(B109="G",B109="G0",B109="G1",B109="G1.1",B109="G1.2",B109="G1.3",B109="G1.4",B109="G1.5",B109="G1.7"),EDATE(K109,60),""))))))),"-")</f>
        <v>43608</v>
      </c>
      <c r="N109" s="244"/>
      <c r="O109" s="239"/>
      <c r="P109" s="239"/>
      <c r="Q109" s="239"/>
      <c r="R109" s="239"/>
      <c r="S109" s="239"/>
      <c r="T109" s="239"/>
      <c r="U109" s="239"/>
      <c r="V109" s="239"/>
    </row>
    <row r="110" spans="1:22">
      <c r="A110" s="224">
        <v>2</v>
      </c>
      <c r="B110" s="225" t="s">
        <v>38</v>
      </c>
      <c r="C110" s="225" t="s">
        <v>72</v>
      </c>
      <c r="D110" s="273" t="s">
        <v>197</v>
      </c>
      <c r="E110" s="225" t="s">
        <v>77</v>
      </c>
      <c r="F110" s="231">
        <v>8500</v>
      </c>
      <c r="G110" s="231" t="str">
        <f>IF(COUNTA(H110)=1,VLOOKUP(B110,'[1]CUSTOS VEICULO-MOTORISTA'!$A$2:$C$17,3,FALSE),"-")</f>
        <v>-</v>
      </c>
      <c r="H110" s="224"/>
      <c r="I110" s="233" t="s">
        <v>64</v>
      </c>
      <c r="J110" s="233" t="s">
        <v>25</v>
      </c>
      <c r="K110" s="255">
        <v>43437</v>
      </c>
      <c r="L110" s="276" t="str">
        <f ca="1" t="shared" si="9"/>
        <v>VENCIDA</v>
      </c>
      <c r="M110" s="255">
        <f t="shared" si="10"/>
        <v>44533</v>
      </c>
      <c r="N110" s="244"/>
      <c r="O110" s="239"/>
      <c r="P110" s="239"/>
      <c r="Q110" s="239"/>
      <c r="R110" s="239"/>
      <c r="S110" s="239"/>
      <c r="T110" s="239"/>
      <c r="U110" s="239"/>
      <c r="V110" s="239"/>
    </row>
    <row r="111" spans="1:22">
      <c r="A111" s="224">
        <v>3</v>
      </c>
      <c r="B111" s="225" t="s">
        <v>38</v>
      </c>
      <c r="C111" s="225" t="s">
        <v>72</v>
      </c>
      <c r="D111" s="273" t="s">
        <v>198</v>
      </c>
      <c r="E111" s="225" t="s">
        <v>118</v>
      </c>
      <c r="F111" s="231">
        <v>8500</v>
      </c>
      <c r="G111" s="231">
        <v>3522.39</v>
      </c>
      <c r="H111" s="224" t="s">
        <v>199</v>
      </c>
      <c r="I111" s="233" t="s">
        <v>64</v>
      </c>
      <c r="J111" s="233" t="s">
        <v>78</v>
      </c>
      <c r="K111" s="255">
        <v>43699</v>
      </c>
      <c r="L111" s="276" t="str">
        <f ca="1" t="shared" si="9"/>
        <v>VENCIDA</v>
      </c>
      <c r="M111" s="255">
        <f t="shared" si="10"/>
        <v>44795</v>
      </c>
      <c r="N111" s="244"/>
      <c r="O111" s="239"/>
      <c r="P111" s="239"/>
      <c r="Q111" s="239"/>
      <c r="R111" s="239"/>
      <c r="S111" s="239"/>
      <c r="T111" s="239"/>
      <c r="U111" s="239"/>
      <c r="V111" s="239"/>
    </row>
    <row r="112" spans="1:22">
      <c r="A112" s="224">
        <v>4</v>
      </c>
      <c r="B112" s="225" t="s">
        <v>38</v>
      </c>
      <c r="C112" s="225" t="s">
        <v>72</v>
      </c>
      <c r="D112" s="273" t="s">
        <v>200</v>
      </c>
      <c r="E112" s="225" t="s">
        <v>77</v>
      </c>
      <c r="F112" s="231">
        <v>8500</v>
      </c>
      <c r="G112" s="231" t="str">
        <f>IF(COUNTA(H112)=1,VLOOKUP(B112,'[1]CUSTOS VEICULO-MOTORISTA'!$A$2:$C$17,3,FALSE),"-")</f>
        <v>-</v>
      </c>
      <c r="H112" s="224"/>
      <c r="I112" s="233" t="s">
        <v>64</v>
      </c>
      <c r="J112" s="233" t="s">
        <v>25</v>
      </c>
      <c r="K112" s="255">
        <v>43746</v>
      </c>
      <c r="L112" s="276" t="str">
        <f ca="1" t="shared" si="9"/>
        <v>VENCIDA</v>
      </c>
      <c r="M112" s="255">
        <f t="shared" si="10"/>
        <v>44842</v>
      </c>
      <c r="N112" s="244"/>
      <c r="O112" s="239"/>
      <c r="P112" s="239"/>
      <c r="Q112" s="239"/>
      <c r="R112" s="239"/>
      <c r="S112" s="239"/>
      <c r="T112" s="239"/>
      <c r="U112" s="239"/>
      <c r="V112" s="239"/>
    </row>
    <row r="113" spans="1:22">
      <c r="A113" s="224">
        <v>5</v>
      </c>
      <c r="B113" s="225" t="s">
        <v>38</v>
      </c>
      <c r="C113" s="225" t="s">
        <v>194</v>
      </c>
      <c r="D113" s="273" t="s">
        <v>201</v>
      </c>
      <c r="E113" s="225" t="s">
        <v>202</v>
      </c>
      <c r="F113" s="231">
        <v>8500</v>
      </c>
      <c r="G113" s="231" t="str">
        <f>IF(COUNTA(H113)=1,VLOOKUP(B113,'[1]CUSTOS VEICULO-MOTORISTA'!$A$2:$C$17,3,FALSE),"-")</f>
        <v>-</v>
      </c>
      <c r="H113" s="224"/>
      <c r="I113" s="233" t="s">
        <v>43</v>
      </c>
      <c r="J113" s="233" t="s">
        <v>25</v>
      </c>
      <c r="K113" s="255">
        <v>44005</v>
      </c>
      <c r="L113" s="276" t="str">
        <f ca="1" t="shared" si="9"/>
        <v>VENCIDA</v>
      </c>
      <c r="M113" s="255">
        <f t="shared" si="10"/>
        <v>45100</v>
      </c>
      <c r="N113" s="244"/>
      <c r="O113" s="239"/>
      <c r="P113" s="239"/>
      <c r="Q113" s="239"/>
      <c r="R113" s="239"/>
      <c r="S113" s="239"/>
      <c r="T113" s="239"/>
      <c r="U113" s="239"/>
      <c r="V113" s="239"/>
    </row>
    <row r="114" spans="1:22">
      <c r="A114" s="224">
        <v>6</v>
      </c>
      <c r="B114" s="225" t="s">
        <v>38</v>
      </c>
      <c r="C114" s="225" t="s">
        <v>72</v>
      </c>
      <c r="D114" s="273" t="s">
        <v>203</v>
      </c>
      <c r="E114" s="225" t="s">
        <v>75</v>
      </c>
      <c r="F114" s="231">
        <v>8500</v>
      </c>
      <c r="G114" s="231" t="str">
        <f>IF(COUNTA(H114)=1,VLOOKUP(B114,'[1]CUSTOS VEICULO-MOTORISTA'!$A$2:$C$17,3,FALSE),"-")</f>
        <v>-</v>
      </c>
      <c r="H114" s="224"/>
      <c r="I114" s="233" t="s">
        <v>64</v>
      </c>
      <c r="J114" s="233" t="s">
        <v>25</v>
      </c>
      <c r="K114" s="255">
        <v>44077</v>
      </c>
      <c r="L114" s="276" t="str">
        <f ca="1" t="shared" si="9"/>
        <v>VENCIDA</v>
      </c>
      <c r="M114" s="255">
        <f t="shared" si="10"/>
        <v>45172</v>
      </c>
      <c r="N114" s="244"/>
      <c r="O114" s="239"/>
      <c r="P114" s="239"/>
      <c r="Q114" s="239"/>
      <c r="R114" s="239"/>
      <c r="S114" s="239"/>
      <c r="T114" s="239"/>
      <c r="U114" s="239"/>
      <c r="V114" s="239"/>
    </row>
    <row r="115" spans="1:22">
      <c r="A115" s="224">
        <v>7</v>
      </c>
      <c r="B115" s="225" t="s">
        <v>204</v>
      </c>
      <c r="C115" s="225" t="s">
        <v>44</v>
      </c>
      <c r="D115" s="273" t="s">
        <v>205</v>
      </c>
      <c r="E115" s="225" t="s">
        <v>77</v>
      </c>
      <c r="F115" s="231">
        <v>2255.08</v>
      </c>
      <c r="G115" s="231"/>
      <c r="H115" s="224"/>
      <c r="I115" s="233" t="s">
        <v>206</v>
      </c>
      <c r="J115" s="233" t="s">
        <v>25</v>
      </c>
      <c r="K115" s="255">
        <v>44754</v>
      </c>
      <c r="L115" s="276" t="str">
        <f ca="1" t="shared" si="9"/>
        <v>EM DIA</v>
      </c>
      <c r="M115" s="255">
        <f t="shared" si="10"/>
        <v>45485</v>
      </c>
      <c r="N115" s="244"/>
      <c r="O115" s="239"/>
      <c r="P115" s="239"/>
      <c r="Q115" s="239"/>
      <c r="R115" s="239"/>
      <c r="S115" s="239"/>
      <c r="T115" s="239"/>
      <c r="U115" s="239"/>
      <c r="V115" s="239"/>
    </row>
    <row r="116" spans="1:22">
      <c r="A116" s="224">
        <v>8</v>
      </c>
      <c r="B116" s="225" t="s">
        <v>15</v>
      </c>
      <c r="C116" s="225" t="s">
        <v>44</v>
      </c>
      <c r="D116" s="225" t="s">
        <v>207</v>
      </c>
      <c r="E116" s="225" t="s">
        <v>77</v>
      </c>
      <c r="F116" s="231">
        <v>2255.08</v>
      </c>
      <c r="G116" s="231" t="str">
        <f>IF(COUNTA(H116)=1,VLOOKUP(B116,'[1]CUSTOS VEICULO-MOTORISTA'!$A$2:$C$17,3,FALSE),"-")</f>
        <v>-</v>
      </c>
      <c r="H116" s="224"/>
      <c r="I116" s="233">
        <v>2020</v>
      </c>
      <c r="J116" s="233" t="s">
        <v>25</v>
      </c>
      <c r="K116" s="255">
        <v>44939</v>
      </c>
      <c r="L116" s="276" t="str">
        <f ca="1" t="shared" si="9"/>
        <v>EM DIA</v>
      </c>
      <c r="M116" s="255">
        <f t="shared" si="10"/>
        <v>45670</v>
      </c>
      <c r="N116" s="244"/>
      <c r="O116" s="239"/>
      <c r="P116" s="239"/>
      <c r="Q116" s="239"/>
      <c r="R116" s="239"/>
      <c r="S116" s="239"/>
      <c r="T116" s="239"/>
      <c r="U116" s="239"/>
      <c r="V116" s="239"/>
    </row>
    <row r="117" spans="1:22">
      <c r="A117" s="224">
        <v>9</v>
      </c>
      <c r="B117" s="225" t="s">
        <v>15</v>
      </c>
      <c r="C117" s="225" t="s">
        <v>44</v>
      </c>
      <c r="D117" s="273" t="s">
        <v>208</v>
      </c>
      <c r="E117" s="225" t="s">
        <v>75</v>
      </c>
      <c r="F117" s="231">
        <v>2255.08</v>
      </c>
      <c r="G117" s="231">
        <v>3522.39</v>
      </c>
      <c r="H117" s="224" t="s">
        <v>209</v>
      </c>
      <c r="I117" s="233" t="s">
        <v>206</v>
      </c>
      <c r="J117" s="233" t="s">
        <v>25</v>
      </c>
      <c r="K117" s="255">
        <v>45436</v>
      </c>
      <c r="L117" s="276" t="str">
        <f ca="1" t="shared" si="9"/>
        <v>EM DIA</v>
      </c>
      <c r="M117" s="255">
        <f t="shared" si="10"/>
        <v>46166</v>
      </c>
      <c r="N117" s="244"/>
      <c r="O117" s="239"/>
      <c r="P117" s="239"/>
      <c r="Q117" s="239"/>
      <c r="R117" s="239"/>
      <c r="S117" s="239"/>
      <c r="T117" s="239"/>
      <c r="U117" s="239"/>
      <c r="V117" s="239"/>
    </row>
    <row r="118" spans="1:22">
      <c r="A118" s="224">
        <v>10</v>
      </c>
      <c r="B118" s="225" t="s">
        <v>48</v>
      </c>
      <c r="C118" s="225" t="s">
        <v>49</v>
      </c>
      <c r="D118" s="273" t="s">
        <v>210</v>
      </c>
      <c r="E118" s="225" t="s">
        <v>161</v>
      </c>
      <c r="F118" s="231">
        <v>2709.09</v>
      </c>
      <c r="G118" s="231">
        <v>3522.39</v>
      </c>
      <c r="H118" s="224" t="s">
        <v>211</v>
      </c>
      <c r="I118" s="233" t="s">
        <v>21</v>
      </c>
      <c r="J118" s="233" t="s">
        <v>25</v>
      </c>
      <c r="K118" s="255">
        <v>43153</v>
      </c>
      <c r="L118" s="276" t="str">
        <f ca="1" t="shared" si="9"/>
        <v>VENCIDA</v>
      </c>
      <c r="M118" s="255">
        <f t="shared" si="10"/>
        <v>43883</v>
      </c>
      <c r="N118" s="244"/>
      <c r="O118" s="239"/>
      <c r="P118" s="239"/>
      <c r="Q118" s="239"/>
      <c r="R118" s="239"/>
      <c r="S118" s="239"/>
      <c r="T118" s="239"/>
      <c r="U118" s="239"/>
      <c r="V118" s="239"/>
    </row>
    <row r="119" spans="1:22">
      <c r="A119" s="224">
        <v>11</v>
      </c>
      <c r="B119" s="225" t="s">
        <v>15</v>
      </c>
      <c r="C119" s="225" t="s">
        <v>44</v>
      </c>
      <c r="D119" s="273" t="s">
        <v>212</v>
      </c>
      <c r="E119" s="225" t="s">
        <v>56</v>
      </c>
      <c r="F119" s="231">
        <v>2255.08</v>
      </c>
      <c r="G119" s="231">
        <v>3522.39</v>
      </c>
      <c r="H119" s="224" t="s">
        <v>213</v>
      </c>
      <c r="I119" s="233" t="s">
        <v>206</v>
      </c>
      <c r="J119" s="233" t="s">
        <v>25</v>
      </c>
      <c r="K119" s="255">
        <v>44574</v>
      </c>
      <c r="L119" s="276" t="str">
        <f ca="1" t="shared" si="9"/>
        <v>EM DIA</v>
      </c>
      <c r="M119" s="255">
        <f t="shared" si="10"/>
        <v>45304</v>
      </c>
      <c r="N119" s="244"/>
      <c r="O119" s="239"/>
      <c r="P119" s="239"/>
      <c r="Q119" s="239"/>
      <c r="R119" s="239"/>
      <c r="S119" s="239"/>
      <c r="T119" s="239"/>
      <c r="U119" s="239"/>
      <c r="V119" s="239"/>
    </row>
    <row r="120" spans="1:22">
      <c r="A120" s="224">
        <v>12</v>
      </c>
      <c r="B120" s="225" t="s">
        <v>15</v>
      </c>
      <c r="C120" s="225" t="s">
        <v>44</v>
      </c>
      <c r="D120" s="273" t="s">
        <v>214</v>
      </c>
      <c r="E120" s="225" t="s">
        <v>178</v>
      </c>
      <c r="F120" s="231">
        <v>2255.08</v>
      </c>
      <c r="G120" s="231" t="str">
        <f>IF(COUNTA(H120)=1,VLOOKUP(B120,'[1]CUSTOS VEICULO-MOTORISTA'!$A$2:$C$17,3,FALSE),"-")</f>
        <v>-</v>
      </c>
      <c r="H120" s="224"/>
      <c r="I120" s="233" t="s">
        <v>206</v>
      </c>
      <c r="J120" s="233" t="s">
        <v>25</v>
      </c>
      <c r="K120" s="255">
        <v>44939</v>
      </c>
      <c r="L120" s="276" t="str">
        <f ca="1" t="shared" si="9"/>
        <v>EM DIA</v>
      </c>
      <c r="M120" s="255">
        <f t="shared" si="10"/>
        <v>45670</v>
      </c>
      <c r="N120" s="244"/>
      <c r="O120" s="239"/>
      <c r="P120" s="239"/>
      <c r="Q120" s="239"/>
      <c r="R120" s="239"/>
      <c r="S120" s="239"/>
      <c r="T120" s="239"/>
      <c r="U120" s="239"/>
      <c r="V120" s="239"/>
    </row>
    <row r="121" spans="1:22">
      <c r="A121" s="224">
        <v>13</v>
      </c>
      <c r="B121" s="225" t="s">
        <v>15</v>
      </c>
      <c r="C121" s="225" t="s">
        <v>44</v>
      </c>
      <c r="D121" s="273" t="s">
        <v>215</v>
      </c>
      <c r="E121" s="225" t="s">
        <v>178</v>
      </c>
      <c r="F121" s="231">
        <v>2255.08</v>
      </c>
      <c r="G121" s="231" t="str">
        <f>IF(COUNTA(H121)=1,VLOOKUP(B121,'[1]CUSTOS VEICULO-MOTORISTA'!$A$2:$C$17,3,FALSE),"-")</f>
        <v>-</v>
      </c>
      <c r="H121" s="224"/>
      <c r="I121" s="233" t="s">
        <v>43</v>
      </c>
      <c r="J121" s="233" t="s">
        <v>25</v>
      </c>
      <c r="K121" s="255">
        <v>44939</v>
      </c>
      <c r="L121" s="276" t="str">
        <f ca="1" t="shared" si="9"/>
        <v>EM DIA</v>
      </c>
      <c r="M121" s="255">
        <f t="shared" si="10"/>
        <v>45670</v>
      </c>
      <c r="N121" s="244"/>
      <c r="O121" s="239"/>
      <c r="P121" s="239"/>
      <c r="Q121" s="239"/>
      <c r="R121" s="239"/>
      <c r="S121" s="239"/>
      <c r="T121" s="239"/>
      <c r="U121" s="239"/>
      <c r="V121" s="239"/>
    </row>
    <row r="122" spans="1:22">
      <c r="A122" s="224">
        <v>14</v>
      </c>
      <c r="B122" s="225" t="s">
        <v>48</v>
      </c>
      <c r="C122" s="225" t="s">
        <v>49</v>
      </c>
      <c r="D122" s="273" t="s">
        <v>216</v>
      </c>
      <c r="E122" s="225" t="s">
        <v>178</v>
      </c>
      <c r="F122" s="231">
        <v>2709.09</v>
      </c>
      <c r="G122" s="231">
        <v>3522.39</v>
      </c>
      <c r="H122" s="224" t="s">
        <v>217</v>
      </c>
      <c r="I122" s="233" t="s">
        <v>21</v>
      </c>
      <c r="J122" s="233" t="s">
        <v>25</v>
      </c>
      <c r="K122" s="255">
        <v>43028</v>
      </c>
      <c r="L122" s="276" t="str">
        <f ca="1" t="shared" si="9"/>
        <v>VENCIDA</v>
      </c>
      <c r="M122" s="255">
        <f t="shared" si="10"/>
        <v>43758</v>
      </c>
      <c r="N122" s="244"/>
      <c r="O122" s="239"/>
      <c r="P122" s="239"/>
      <c r="Q122" s="239"/>
      <c r="R122" s="239"/>
      <c r="S122" s="239"/>
      <c r="T122" s="239"/>
      <c r="U122" s="239"/>
      <c r="V122" s="239"/>
    </row>
    <row r="123" spans="1:22">
      <c r="A123" s="224">
        <v>15</v>
      </c>
      <c r="B123" s="225" t="s">
        <v>38</v>
      </c>
      <c r="C123" s="225" t="s">
        <v>72</v>
      </c>
      <c r="D123" s="273" t="s">
        <v>218</v>
      </c>
      <c r="E123" s="225" t="s">
        <v>178</v>
      </c>
      <c r="F123" s="231">
        <v>8500</v>
      </c>
      <c r="G123" s="231" t="str">
        <f>IF(COUNTA(H123)=1,VLOOKUP(B123,'[1]CUSTOS VEICULO-MOTORISTA'!$A$2:$C$17,3,FALSE),"-")</f>
        <v>-</v>
      </c>
      <c r="H123" s="224"/>
      <c r="I123" s="233" t="s">
        <v>64</v>
      </c>
      <c r="J123" s="233" t="s">
        <v>22</v>
      </c>
      <c r="K123" s="255">
        <v>44358</v>
      </c>
      <c r="L123" s="276" t="str">
        <f ca="1" t="shared" si="9"/>
        <v>EM DIA</v>
      </c>
      <c r="M123" s="255">
        <f t="shared" si="10"/>
        <v>45454</v>
      </c>
      <c r="N123" s="244"/>
      <c r="O123" s="239"/>
      <c r="P123" s="239"/>
      <c r="Q123" s="239"/>
      <c r="R123" s="239"/>
      <c r="S123" s="239"/>
      <c r="T123" s="239"/>
      <c r="U123" s="239"/>
      <c r="V123" s="239"/>
    </row>
    <row r="124" spans="1:22">
      <c r="A124" s="224">
        <v>16</v>
      </c>
      <c r="B124" s="225" t="s">
        <v>15</v>
      </c>
      <c r="C124" s="225" t="s">
        <v>44</v>
      </c>
      <c r="D124" s="273" t="s">
        <v>219</v>
      </c>
      <c r="E124" s="225" t="s">
        <v>178</v>
      </c>
      <c r="F124" s="231">
        <v>2255.08</v>
      </c>
      <c r="G124" s="231" t="str">
        <f>IF(COUNTA(H124)=1,VLOOKUP(B124,'[1]CUSTOS VEICULO-MOTORISTA'!$A$2:$C$17,3,FALSE),"-")</f>
        <v>-</v>
      </c>
      <c r="H124" s="224"/>
      <c r="I124" s="233" t="s">
        <v>206</v>
      </c>
      <c r="J124" s="233" t="s">
        <v>92</v>
      </c>
      <c r="K124" s="255">
        <v>44939</v>
      </c>
      <c r="L124" s="276" t="str">
        <f ca="1" t="shared" si="9"/>
        <v>EM DIA</v>
      </c>
      <c r="M124" s="255">
        <f t="shared" si="10"/>
        <v>45670</v>
      </c>
      <c r="N124" s="244"/>
      <c r="O124" s="239"/>
      <c r="P124" s="239"/>
      <c r="Q124" s="239"/>
      <c r="R124" s="239"/>
      <c r="S124" s="239"/>
      <c r="T124" s="239"/>
      <c r="U124" s="239"/>
      <c r="V124" s="239"/>
    </row>
    <row r="125" spans="1:22">
      <c r="A125" s="234" t="s">
        <v>82</v>
      </c>
      <c r="B125" s="234"/>
      <c r="C125" s="234"/>
      <c r="D125" s="234"/>
      <c r="E125" s="234"/>
      <c r="F125" s="235">
        <f>SUM(F109:F124)</f>
        <v>80703.74</v>
      </c>
      <c r="G125" s="235">
        <f>SUM(G109:G124)</f>
        <v>17611.95</v>
      </c>
      <c r="H125" s="229"/>
      <c r="I125" s="260"/>
      <c r="J125" s="260"/>
      <c r="K125" s="261"/>
      <c r="L125" s="277"/>
      <c r="M125" s="263"/>
      <c r="N125" s="244"/>
      <c r="O125" s="239"/>
      <c r="P125" s="239"/>
      <c r="Q125" s="239"/>
      <c r="R125" s="239"/>
      <c r="S125" s="239"/>
      <c r="T125" s="239"/>
      <c r="U125" s="239"/>
      <c r="V125" s="239"/>
    </row>
    <row r="126" spans="1:23">
      <c r="A126" s="234" t="s">
        <v>83</v>
      </c>
      <c r="B126" s="234"/>
      <c r="C126" s="234"/>
      <c r="D126" s="234"/>
      <c r="E126" s="234"/>
      <c r="F126" s="234">
        <f>SUM(F125,G125)</f>
        <v>98315.69</v>
      </c>
      <c r="G126" s="234"/>
      <c r="H126" s="234"/>
      <c r="I126" s="229"/>
      <c r="J126" s="260"/>
      <c r="K126" s="260"/>
      <c r="L126" s="261"/>
      <c r="M126" s="277"/>
      <c r="N126" s="263"/>
      <c r="O126" s="244"/>
      <c r="P126" s="239"/>
      <c r="Q126" s="239"/>
      <c r="R126" s="239"/>
      <c r="S126" s="239"/>
      <c r="T126" s="239"/>
      <c r="U126" s="239"/>
      <c r="V126" s="239"/>
      <c r="W126" s="239"/>
    </row>
    <row r="127" ht="21" spans="1:23">
      <c r="A127" s="230" t="s">
        <v>220</v>
      </c>
      <c r="B127" s="230"/>
      <c r="C127" s="230"/>
      <c r="D127" s="230"/>
      <c r="E127" s="230"/>
      <c r="F127" s="230"/>
      <c r="G127" s="230"/>
      <c r="H127" s="230"/>
      <c r="I127" s="230"/>
      <c r="J127" s="230"/>
      <c r="K127" s="230"/>
      <c r="L127" s="230"/>
      <c r="M127" s="230"/>
      <c r="N127" s="230"/>
      <c r="O127" s="244"/>
      <c r="P127" s="239"/>
      <c r="Q127" s="239"/>
      <c r="R127" s="239"/>
      <c r="S127" s="239"/>
      <c r="T127" s="239"/>
      <c r="U127" s="239"/>
      <c r="V127" s="239"/>
      <c r="W127" s="239"/>
    </row>
    <row r="128" ht="56.25" spans="1:22">
      <c r="A128" s="209" t="s">
        <v>2</v>
      </c>
      <c r="B128" s="209" t="s">
        <v>3</v>
      </c>
      <c r="C128" s="209" t="s">
        <v>4</v>
      </c>
      <c r="D128" s="209" t="s">
        <v>5</v>
      </c>
      <c r="E128" s="209" t="s">
        <v>6</v>
      </c>
      <c r="F128" s="210" t="s">
        <v>7</v>
      </c>
      <c r="G128" s="209" t="s">
        <v>8</v>
      </c>
      <c r="H128" s="209" t="s">
        <v>9</v>
      </c>
      <c r="I128" s="210" t="s">
        <v>10</v>
      </c>
      <c r="J128" s="210" t="s">
        <v>11</v>
      </c>
      <c r="K128" s="242" t="s">
        <v>12</v>
      </c>
      <c r="L128" s="209" t="s">
        <v>13</v>
      </c>
      <c r="M128" s="243" t="s">
        <v>14</v>
      </c>
      <c r="N128" s="244"/>
      <c r="O128" s="239"/>
      <c r="P128" s="239"/>
      <c r="Q128" s="239"/>
      <c r="R128" s="239"/>
      <c r="S128" s="239"/>
      <c r="T128" s="239"/>
      <c r="U128" s="239"/>
      <c r="V128" s="239"/>
    </row>
    <row r="129" spans="1:22">
      <c r="A129" s="224">
        <v>1</v>
      </c>
      <c r="B129" s="225" t="s">
        <v>27</v>
      </c>
      <c r="C129" s="225" t="s">
        <v>28</v>
      </c>
      <c r="D129" s="225" t="s">
        <v>221</v>
      </c>
      <c r="E129" s="232" t="s">
        <v>90</v>
      </c>
      <c r="F129" s="226">
        <v>1112</v>
      </c>
      <c r="G129" s="231" t="str">
        <f>IF(COUNTA(H129)=1,VLOOKUP(B129,'[1]CUSTOS VEICULO-MOTORISTA'!$A$2:$C$17,3,FALSE),"-")</f>
        <v>-</v>
      </c>
      <c r="H129" s="224"/>
      <c r="I129" s="233" t="s">
        <v>47</v>
      </c>
      <c r="J129" s="233" t="s">
        <v>33</v>
      </c>
      <c r="K129" s="255">
        <v>43753</v>
      </c>
      <c r="L129" s="256" t="str">
        <f ca="1" t="shared" ref="L129:L172" si="11">IFERROR(IF(K129="","DATA INVÁLIDA",IF(AND(TODAY()-K129&gt;=548,OR(B129="H",B129="H1.1")),"VENCIDA",IF(AND(TODAY()-K129&lt;548,OR(B129="H",B129="H1.1")),"EM DIA",IF(AND(TODAY()-K129&gt;=730,OR(B129="A",B129="A1.1",B129="A1",B129="A2",B129="A3",B129="B",B129="B1",B129="B1.1",B129="B2",B129="D2",B129="D2.1",B129="E3")),"VENCIDA",IF(AND(TODAY()-K129&lt;730,OR(B129="A",B129="A1.1",B129="A1",B129="A2",B129="A3",B129="B",B129="B1",B129="B1.1",B129="B2",B129="D2",B129="D2.1",B129="E3")),"EM DIA",IF(AND(TODAY()-K129&gt;=1095,OR(B129="D",B129="D1.1",B129="D1",B129="E",B129="E1",B129="E1.1",B129="E2")),"VENCIDA",IF(AND(TODAY()-K129&lt;1095,OR(B129="D",B129="D1.1",B129="D1",B129="E",B129="E1",B129="E1.1",B129="E2")),"EM DIA",IF(AND(TODAY()-K129&gt;=1460,B129="F2"),"VENCIDA",IF(AND(TODAY()-K129&lt;1460,B129="F2"),"EM DIA",IF(AND(TODAY()-K129&gt;=2555,OR(B129="F",B129="F1")),"VENCIDA",IF(AND(TODAY()-K129&lt;2555,OR(B129="F",B129="F1")),"EM DIA",IF(AND(TODAY()-K129&gt;=1825,OR(B129="G",B129="G0",B129="G1",B129="G1.1",B129="G1.2",B129="G1.3",B129="G1.4",B129="G1.5",B129="G1.7")),"VENCIDA",IF(AND(TODAY()-K129&lt;1825,OR(B129="G",B129="G0",B129="G1",B129="G1.1",B129="G1.2",B129="G1.3",B129="G1.4",B129="G1.5",B129="G1.7")),"EM DIA",""))))))))))))),"-")</f>
        <v>VENCIDA</v>
      </c>
      <c r="M129" s="255">
        <f>IFERROR(IF(K129="","DATA INVÁLIDA",IF(OR(B129="H",B129="H1.1"),EDATE(K129,18),IF(OR(B129="A",B129="A1.1",B129="A1",B129="A2",B129="A3",B129="B",B129="B1",B129="B1.1",B129="B2",B129="D2",B129="D2.1",B129="E3"),EDATE(K129,24),IF(OR(B129="D",B129="D1.1",B129="D1",B129="E",B129="E1",B129="E1.1",B129="E2"),EDATE(K129,36),IF(B129="F2",EDATE(K129,48),IF(OR(B129="F",B129="F1"),EDATE(K129,84),IF(OR(B129="G",B129="G0",B129="G1",B129="G1.1",B129="G1.2",B129="G1.3",B129="G1.4",B129="G1.5",B129="G1.7"),EDATE(K129,60),""))))))),"-")</f>
        <v>44301</v>
      </c>
      <c r="N129" s="244"/>
      <c r="O129" s="239"/>
      <c r="P129" s="239"/>
      <c r="Q129" s="239"/>
      <c r="R129" s="239"/>
      <c r="S129" s="239"/>
      <c r="T129" s="239"/>
      <c r="U129" s="239"/>
      <c r="V129" s="239"/>
    </row>
    <row r="130" spans="1:22">
      <c r="A130" s="224">
        <v>2</v>
      </c>
      <c r="B130" s="225" t="s">
        <v>222</v>
      </c>
      <c r="C130" s="225" t="s">
        <v>28</v>
      </c>
      <c r="D130" s="225" t="s">
        <v>223</v>
      </c>
      <c r="E130" s="232" t="s">
        <v>224</v>
      </c>
      <c r="F130" s="226">
        <v>1112</v>
      </c>
      <c r="G130" s="231"/>
      <c r="H130" s="224"/>
      <c r="I130" s="233" t="s">
        <v>47</v>
      </c>
      <c r="J130" s="233" t="s">
        <v>33</v>
      </c>
      <c r="K130" s="255">
        <v>43648</v>
      </c>
      <c r="L130" s="256" t="str">
        <f ca="1" t="shared" si="11"/>
        <v>VENCIDA</v>
      </c>
      <c r="M130" s="255">
        <v>44379</v>
      </c>
      <c r="N130" s="244"/>
      <c r="O130" s="239"/>
      <c r="P130" s="239"/>
      <c r="Q130" s="239"/>
      <c r="R130" s="239"/>
      <c r="S130" s="239"/>
      <c r="T130" s="239"/>
      <c r="U130" s="239"/>
      <c r="V130" s="239"/>
    </row>
    <row r="131" spans="1:22">
      <c r="A131" s="224">
        <v>3</v>
      </c>
      <c r="B131" s="225" t="s">
        <v>27</v>
      </c>
      <c r="C131" s="225" t="s">
        <v>28</v>
      </c>
      <c r="D131" s="225" t="s">
        <v>225</v>
      </c>
      <c r="E131" s="278" t="s">
        <v>226</v>
      </c>
      <c r="F131" s="226">
        <v>1112</v>
      </c>
      <c r="G131" s="279" t="str">
        <f>IF(COUNTA(H131)=1,VLOOKUP(B131,'[1]CUSTOS VEICULO-MOTORISTA'!$A$2:$C$17,3,FALSE),"-")</f>
        <v>-</v>
      </c>
      <c r="H131" s="224"/>
      <c r="I131" s="233" t="s">
        <v>47</v>
      </c>
      <c r="J131" s="233" t="s">
        <v>33</v>
      </c>
      <c r="K131" s="255">
        <v>43762</v>
      </c>
      <c r="L131" s="256" t="str">
        <f ca="1" t="shared" si="11"/>
        <v>VENCIDA</v>
      </c>
      <c r="M131" s="255">
        <f>IFERROR(IF(K131="","DATA INVÁLIDA",IF(OR(B131="H",B131="H1.1"),EDATE(K131,18),IF(OR(B131="A",B131="A1.1",B131="A1",B131="A2",B131="A3",B131="B",B131="B1",B131="B1.1",B131="B2",B131="D2",B131="D2.1",B131="E3"),EDATE(K131,24),IF(OR(B131="D",B131="D1.1",B131="D1",B131="E",B131="E1",B131="E1.1",B131="E2"),EDATE(K131,36),IF(B131="F2",EDATE(K131,48),IF(OR(B131="F",B131="F1"),EDATE(K131,84),IF(OR(B131="G",B131="G0",B131="G1",B131="G1.1",B131="G1.2",B131="G1.3",B131="G1.4",B131="G1.5",B131="G1.7"),EDATE(K131,60),""))))))),"-")</f>
        <v>44310</v>
      </c>
      <c r="N131" s="244"/>
      <c r="O131" s="239"/>
      <c r="P131" s="239"/>
      <c r="Q131" s="239"/>
      <c r="R131" s="239"/>
      <c r="S131" s="239"/>
      <c r="T131" s="239"/>
      <c r="U131" s="239"/>
      <c r="V131" s="239"/>
    </row>
    <row r="132" spans="1:22">
      <c r="A132" s="224">
        <v>4</v>
      </c>
      <c r="B132" s="225" t="s">
        <v>48</v>
      </c>
      <c r="C132" s="225" t="s">
        <v>49</v>
      </c>
      <c r="D132" s="225" t="s">
        <v>227</v>
      </c>
      <c r="E132" s="232" t="s">
        <v>75</v>
      </c>
      <c r="F132" s="226">
        <v>2709.09</v>
      </c>
      <c r="G132" s="279" t="str">
        <f>IF(COUNTA(H132)=1,VLOOKUP(B132,'[1]CUSTOS VEICULO-MOTORISTA'!$A$2:$C$17,3,FALSE),"-")</f>
        <v>-</v>
      </c>
      <c r="H132" s="224"/>
      <c r="I132" s="233" t="s">
        <v>53</v>
      </c>
      <c r="J132" s="233" t="s">
        <v>25</v>
      </c>
      <c r="K132" s="255">
        <v>45090</v>
      </c>
      <c r="L132" s="256" t="str">
        <f ca="1" t="shared" si="11"/>
        <v>EM DIA</v>
      </c>
      <c r="M132" s="255">
        <f>IFERROR(IF(K132="","DATA INVÁLIDA",IF(OR(B132="H",B132="H1.1"),EDATE(K132,18),IF(OR(B132="A",B132="A1.1",B132="A1",B132="A2",B132="A3",B132="B",B132="B1",B132="B1.1",B132="B2",B132="D2",B132="D2.1",B132="E3"),EDATE(K132,24),IF(OR(B132="D",B132="D1.1",B132="D1",B132="E",B132="E1",B132="E1.1",B132="E2"),EDATE(K132,36),IF(B132="F2",EDATE(K132,48),IF(OR(B132="F",B132="F1"),EDATE(K132,84),IF(OR(B132="G",B132="G0",B132="G1",B132="G1.1",B132="G1.2",B132="G1.3",B132="G1.4",B132="G1.5",B132="G1.7"),EDATE(K132,60),""))))))),"-")</f>
        <v>45821</v>
      </c>
      <c r="N132" s="244"/>
      <c r="O132" s="239"/>
      <c r="P132" s="239"/>
      <c r="Q132" s="239"/>
      <c r="R132" s="239"/>
      <c r="S132" s="239"/>
      <c r="T132" s="239"/>
      <c r="U132" s="239"/>
      <c r="V132" s="239"/>
    </row>
    <row r="133" s="202" customFormat="1" spans="1:22">
      <c r="A133" s="221">
        <v>5</v>
      </c>
      <c r="B133" s="222" t="s">
        <v>48</v>
      </c>
      <c r="C133" s="222" t="s">
        <v>49</v>
      </c>
      <c r="D133" s="222" t="s">
        <v>228</v>
      </c>
      <c r="E133" s="280" t="s">
        <v>77</v>
      </c>
      <c r="F133" s="223">
        <v>2709.09</v>
      </c>
      <c r="G133" s="266"/>
      <c r="H133" s="221"/>
      <c r="I133" s="250" t="s">
        <v>106</v>
      </c>
      <c r="J133" s="250" t="s">
        <v>25</v>
      </c>
      <c r="K133" s="251">
        <v>45097</v>
      </c>
      <c r="L133" s="252" t="str">
        <f ca="1" t="shared" si="11"/>
        <v>EM DIA</v>
      </c>
      <c r="M133" s="251">
        <v>45828</v>
      </c>
      <c r="N133" s="253"/>
      <c r="O133" s="254"/>
      <c r="P133" s="254"/>
      <c r="Q133" s="254"/>
      <c r="R133" s="254"/>
      <c r="S133" s="254"/>
      <c r="T133" s="254"/>
      <c r="U133" s="254"/>
      <c r="V133" s="254"/>
    </row>
    <row r="134" spans="1:22">
      <c r="A134" s="224">
        <v>6</v>
      </c>
      <c r="B134" s="225" t="s">
        <v>27</v>
      </c>
      <c r="C134" s="225" t="s">
        <v>28</v>
      </c>
      <c r="D134" s="225" t="s">
        <v>229</v>
      </c>
      <c r="E134" s="278" t="s">
        <v>230</v>
      </c>
      <c r="F134" s="226">
        <v>1112</v>
      </c>
      <c r="G134" s="279" t="str">
        <f>IF(COUNTA(H134)=1,VLOOKUP(B134,'[1]CUSTOS VEICULO-MOTORISTA'!$A$2:$C$17,3,FALSE),"-")</f>
        <v>-</v>
      </c>
      <c r="H134" s="224"/>
      <c r="I134" s="233" t="s">
        <v>57</v>
      </c>
      <c r="J134" s="233" t="s">
        <v>33</v>
      </c>
      <c r="K134" s="255">
        <v>43888</v>
      </c>
      <c r="L134" s="256" t="str">
        <f ca="1" t="shared" si="11"/>
        <v>VENCIDA</v>
      </c>
      <c r="M134" s="255">
        <f t="shared" ref="M134:M172" si="12">IFERROR(IF(K134="","DATA INVÁLIDA",IF(OR(B134="H",B134="H1.1"),EDATE(K134,18),IF(OR(B134="A",B134="A1.1",B134="A1",B134="A2",B134="A3",B134="B",B134="B1",B134="B1.1",B134="B2",B134="D2",B134="D2.1",B134="E3"),EDATE(K134,24),IF(OR(B134="D",B134="D1.1",B134="D1",B134="E",B134="E1",B134="E1.1",B134="E2"),EDATE(K134,36),IF(B134="F2",EDATE(K134,48),IF(OR(B134="F",B134="F1"),EDATE(K134,84),IF(OR(B134="G",B134="G0",B134="G1",B134="G1.1",B134="G1.2",B134="G1.3",B134="G1.4",B134="G1.5",B134="G1.7"),EDATE(K134,60),""))))))),"-")</f>
        <v>44435</v>
      </c>
      <c r="N134" s="244"/>
      <c r="O134" s="239"/>
      <c r="P134" s="239"/>
      <c r="Q134" s="239"/>
      <c r="R134" s="239"/>
      <c r="S134" s="239"/>
      <c r="T134" s="239"/>
      <c r="U134" s="239"/>
      <c r="V134" s="239"/>
    </row>
    <row r="135" spans="1:22">
      <c r="A135" s="224">
        <v>7</v>
      </c>
      <c r="B135" s="225" t="s">
        <v>27</v>
      </c>
      <c r="C135" s="225" t="s">
        <v>28</v>
      </c>
      <c r="D135" s="225" t="s">
        <v>231</v>
      </c>
      <c r="E135" s="278" t="s">
        <v>232</v>
      </c>
      <c r="F135" s="226">
        <v>1112</v>
      </c>
      <c r="G135" s="279" t="str">
        <f>IF(COUNTA(H135)=1,VLOOKUP(B135,'[1]CUSTOS VEICULO-MOTORISTA'!$A$2:$C$17,3,FALSE),"-")</f>
        <v>-</v>
      </c>
      <c r="H135" s="224"/>
      <c r="I135" s="233" t="s">
        <v>57</v>
      </c>
      <c r="J135" s="233" t="s">
        <v>33</v>
      </c>
      <c r="K135" s="255">
        <v>43888</v>
      </c>
      <c r="L135" s="256" t="str">
        <f ca="1" t="shared" si="11"/>
        <v>VENCIDA</v>
      </c>
      <c r="M135" s="255">
        <f t="shared" si="12"/>
        <v>44435</v>
      </c>
      <c r="N135" s="244"/>
      <c r="O135" s="239"/>
      <c r="P135" s="239"/>
      <c r="Q135" s="239"/>
      <c r="R135" s="239"/>
      <c r="S135" s="239"/>
      <c r="T135" s="239"/>
      <c r="U135" s="239"/>
      <c r="V135" s="239"/>
    </row>
    <row r="136" spans="1:22">
      <c r="A136" s="224">
        <v>8</v>
      </c>
      <c r="B136" s="225" t="s">
        <v>15</v>
      </c>
      <c r="C136" s="225" t="s">
        <v>44</v>
      </c>
      <c r="D136" s="225" t="s">
        <v>233</v>
      </c>
      <c r="E136" s="281" t="s">
        <v>178</v>
      </c>
      <c r="F136" s="226">
        <v>2255.08</v>
      </c>
      <c r="G136" s="279" t="str">
        <f>IF(COUNTA(H136)=1,VLOOKUP(B136,'[1]CUSTOS VEICULO-MOTORISTA'!$A$2:$C$17,3,FALSE),"-")</f>
        <v>-</v>
      </c>
      <c r="H136" s="224"/>
      <c r="I136" s="233" t="s">
        <v>53</v>
      </c>
      <c r="J136" s="233" t="s">
        <v>92</v>
      </c>
      <c r="K136" s="255">
        <v>44916</v>
      </c>
      <c r="L136" s="256" t="str">
        <f ca="1" t="shared" si="11"/>
        <v>EM DIA</v>
      </c>
      <c r="M136" s="255">
        <f t="shared" si="12"/>
        <v>45647</v>
      </c>
      <c r="N136" s="244"/>
      <c r="O136" s="239"/>
      <c r="P136" s="239"/>
      <c r="Q136" s="239"/>
      <c r="R136" s="239"/>
      <c r="S136" s="239"/>
      <c r="T136" s="239"/>
      <c r="U136" s="239"/>
      <c r="V136" s="239"/>
    </row>
    <row r="137" spans="1:22">
      <c r="A137" s="224">
        <v>9</v>
      </c>
      <c r="B137" s="225" t="s">
        <v>222</v>
      </c>
      <c r="C137" s="225" t="s">
        <v>28</v>
      </c>
      <c r="D137" s="225" t="s">
        <v>234</v>
      </c>
      <c r="E137" s="225" t="s">
        <v>75</v>
      </c>
      <c r="F137" s="226">
        <v>1112</v>
      </c>
      <c r="G137" s="279" t="str">
        <f>IF(COUNTA(H137)=1,VLOOKUP(B137,'[1]CUSTOS VEICULO-MOTORISTA'!$A$2:$C$17,3,FALSE),"-")</f>
        <v>-</v>
      </c>
      <c r="H137" s="224"/>
      <c r="I137" s="233" t="s">
        <v>57</v>
      </c>
      <c r="J137" s="233" t="s">
        <v>33</v>
      </c>
      <c r="K137" s="255">
        <v>44043</v>
      </c>
      <c r="L137" s="256" t="str">
        <f ca="1" t="shared" si="11"/>
        <v>VENCIDA</v>
      </c>
      <c r="M137" s="255">
        <f t="shared" si="12"/>
        <v>44592</v>
      </c>
      <c r="N137" s="244"/>
      <c r="O137" s="239"/>
      <c r="P137" s="239"/>
      <c r="Q137" s="239"/>
      <c r="R137" s="239"/>
      <c r="S137" s="239"/>
      <c r="T137" s="239"/>
      <c r="U137" s="239"/>
      <c r="V137" s="239"/>
    </row>
    <row r="138" spans="1:22">
      <c r="A138" s="224">
        <v>10</v>
      </c>
      <c r="B138" s="225" t="s">
        <v>222</v>
      </c>
      <c r="C138" s="225" t="s">
        <v>28</v>
      </c>
      <c r="D138" s="225" t="s">
        <v>235</v>
      </c>
      <c r="E138" s="281" t="s">
        <v>178</v>
      </c>
      <c r="F138" s="226">
        <v>1112</v>
      </c>
      <c r="G138" s="279" t="str">
        <f>IF(COUNTA(H138)=1,VLOOKUP(B138,'[1]CUSTOS VEICULO-MOTORISTA'!$A$2:$C$17,3,FALSE),"-")</f>
        <v>-</v>
      </c>
      <c r="H138" s="224"/>
      <c r="I138" s="233" t="s">
        <v>57</v>
      </c>
      <c r="J138" s="233" t="s">
        <v>33</v>
      </c>
      <c r="K138" s="255">
        <v>44055</v>
      </c>
      <c r="L138" s="256" t="str">
        <f ca="1" t="shared" si="11"/>
        <v>VENCIDA</v>
      </c>
      <c r="M138" s="255">
        <f t="shared" si="12"/>
        <v>44604</v>
      </c>
      <c r="N138" s="244"/>
      <c r="O138" s="239"/>
      <c r="P138" s="239"/>
      <c r="Q138" s="239"/>
      <c r="R138" s="239"/>
      <c r="S138" s="239"/>
      <c r="T138" s="239"/>
      <c r="U138" s="239"/>
      <c r="V138" s="239"/>
    </row>
    <row r="139" spans="1:22">
      <c r="A139" s="224">
        <v>11</v>
      </c>
      <c r="B139" s="225" t="s">
        <v>222</v>
      </c>
      <c r="C139" s="225" t="s">
        <v>28</v>
      </c>
      <c r="D139" s="225" t="s">
        <v>236</v>
      </c>
      <c r="E139" s="225" t="s">
        <v>75</v>
      </c>
      <c r="F139" s="226">
        <v>1112</v>
      </c>
      <c r="G139" s="279" t="str">
        <f>IF(COUNTA(H139)=1,VLOOKUP(B139,'[1]CUSTOS VEICULO-MOTORISTA'!$A$2:$C$17,3,FALSE),"-")</f>
        <v>-</v>
      </c>
      <c r="H139" s="224"/>
      <c r="I139" s="233" t="s">
        <v>57</v>
      </c>
      <c r="J139" s="233" t="s">
        <v>33</v>
      </c>
      <c r="K139" s="255">
        <v>44043</v>
      </c>
      <c r="L139" s="256" t="str">
        <f ca="1" t="shared" si="11"/>
        <v>VENCIDA</v>
      </c>
      <c r="M139" s="255">
        <f t="shared" si="12"/>
        <v>44592</v>
      </c>
      <c r="N139" s="244"/>
      <c r="O139" s="239"/>
      <c r="P139" s="239"/>
      <c r="Q139" s="239"/>
      <c r="R139" s="239"/>
      <c r="S139" s="239"/>
      <c r="T139" s="239"/>
      <c r="U139" s="239"/>
      <c r="V139" s="239"/>
    </row>
    <row r="140" spans="1:22">
      <c r="A140" s="224">
        <v>12</v>
      </c>
      <c r="B140" s="225" t="s">
        <v>15</v>
      </c>
      <c r="C140" s="225" t="s">
        <v>44</v>
      </c>
      <c r="D140" s="225" t="s">
        <v>237</v>
      </c>
      <c r="E140" s="225" t="s">
        <v>238</v>
      </c>
      <c r="F140" s="226">
        <v>2255.08</v>
      </c>
      <c r="G140" s="279" t="str">
        <f>IF(COUNTA(H140)=1,VLOOKUP(B140,'[1]CUSTOS VEICULO-MOTORISTA'!$A$2:$C$17,3,FALSE),"-")</f>
        <v>-</v>
      </c>
      <c r="H140" s="224"/>
      <c r="I140" s="233" t="s">
        <v>53</v>
      </c>
      <c r="J140" s="233" t="s">
        <v>25</v>
      </c>
      <c r="K140" s="255">
        <v>44732</v>
      </c>
      <c r="L140" s="256" t="str">
        <f ca="1" t="shared" si="11"/>
        <v>EM DIA</v>
      </c>
      <c r="M140" s="255">
        <f t="shared" si="12"/>
        <v>45463</v>
      </c>
      <c r="N140" s="244"/>
      <c r="O140" s="239"/>
      <c r="P140" s="239"/>
      <c r="Q140" s="239"/>
      <c r="R140" s="239"/>
      <c r="S140" s="239"/>
      <c r="T140" s="239"/>
      <c r="U140" s="239"/>
      <c r="V140" s="239"/>
    </row>
    <row r="141" spans="1:22">
      <c r="A141" s="224">
        <v>13</v>
      </c>
      <c r="B141" s="225" t="s">
        <v>27</v>
      </c>
      <c r="C141" s="225" t="s">
        <v>28</v>
      </c>
      <c r="D141" s="225" t="s">
        <v>239</v>
      </c>
      <c r="E141" s="225" t="s">
        <v>56</v>
      </c>
      <c r="F141" s="226">
        <v>1112</v>
      </c>
      <c r="G141" s="279" t="str">
        <f>IF(COUNTA(H141)=1,VLOOKUP(B141,'[1]CUSTOS VEICULO-MOTORISTA'!$A$2:$C$17,3,FALSE),"-")</f>
        <v>-</v>
      </c>
      <c r="H141" s="224"/>
      <c r="I141" s="233" t="s">
        <v>57</v>
      </c>
      <c r="J141" s="233" t="s">
        <v>33</v>
      </c>
      <c r="K141" s="255">
        <v>44043</v>
      </c>
      <c r="L141" s="256" t="str">
        <f ca="1" t="shared" si="11"/>
        <v>VENCIDA</v>
      </c>
      <c r="M141" s="255">
        <f t="shared" si="12"/>
        <v>44592</v>
      </c>
      <c r="N141" s="244"/>
      <c r="O141" s="239"/>
      <c r="P141" s="239"/>
      <c r="Q141" s="239"/>
      <c r="R141" s="239"/>
      <c r="S141" s="239"/>
      <c r="T141" s="239"/>
      <c r="U141" s="239"/>
      <c r="V141" s="239"/>
    </row>
    <row r="142" spans="1:22">
      <c r="A142" s="224">
        <v>14</v>
      </c>
      <c r="B142" s="225" t="s">
        <v>27</v>
      </c>
      <c r="C142" s="225" t="s">
        <v>28</v>
      </c>
      <c r="D142" s="225" t="s">
        <v>240</v>
      </c>
      <c r="E142" s="225" t="s">
        <v>56</v>
      </c>
      <c r="F142" s="226">
        <v>1112</v>
      </c>
      <c r="G142" s="279" t="str">
        <f>IF(COUNTA(H142)=1,VLOOKUP(B142,'[1]CUSTOS VEICULO-MOTORISTA'!$A$2:$C$17,3,FALSE),"-")</f>
        <v>-</v>
      </c>
      <c r="H142" s="224"/>
      <c r="I142" s="233" t="s">
        <v>57</v>
      </c>
      <c r="J142" s="233" t="s">
        <v>33</v>
      </c>
      <c r="K142" s="255">
        <v>44043</v>
      </c>
      <c r="L142" s="256" t="str">
        <f ca="1" t="shared" si="11"/>
        <v>VENCIDA</v>
      </c>
      <c r="M142" s="255">
        <f t="shared" si="12"/>
        <v>44592</v>
      </c>
      <c r="N142" s="244"/>
      <c r="O142" s="239"/>
      <c r="P142" s="239"/>
      <c r="Q142" s="239"/>
      <c r="R142" s="239"/>
      <c r="S142" s="239"/>
      <c r="T142" s="239"/>
      <c r="U142" s="239"/>
      <c r="V142" s="239"/>
    </row>
    <row r="143" spans="1:22">
      <c r="A143" s="224">
        <v>15</v>
      </c>
      <c r="B143" s="225" t="s">
        <v>27</v>
      </c>
      <c r="C143" s="225" t="s">
        <v>28</v>
      </c>
      <c r="D143" s="225" t="s">
        <v>241</v>
      </c>
      <c r="E143" s="225" t="s">
        <v>56</v>
      </c>
      <c r="F143" s="226">
        <v>1112</v>
      </c>
      <c r="G143" s="279" t="str">
        <f>IF(COUNTA(H143)=1,VLOOKUP(B143,'[1]CUSTOS VEICULO-MOTORISTA'!$A$2:$C$17,3,FALSE),"-")</f>
        <v>-</v>
      </c>
      <c r="H143" s="224"/>
      <c r="I143" s="233" t="s">
        <v>57</v>
      </c>
      <c r="J143" s="233" t="s">
        <v>33</v>
      </c>
      <c r="K143" s="255">
        <v>44043</v>
      </c>
      <c r="L143" s="256" t="str">
        <f ca="1" t="shared" si="11"/>
        <v>VENCIDA</v>
      </c>
      <c r="M143" s="255">
        <f t="shared" si="12"/>
        <v>44592</v>
      </c>
      <c r="N143" s="244"/>
      <c r="O143" s="239"/>
      <c r="P143" s="239"/>
      <c r="Q143" s="239"/>
      <c r="R143" s="239"/>
      <c r="S143" s="239"/>
      <c r="T143" s="239"/>
      <c r="U143" s="239"/>
      <c r="V143" s="239"/>
    </row>
    <row r="144" spans="1:22">
      <c r="A144" s="224">
        <v>16</v>
      </c>
      <c r="B144" s="225" t="s">
        <v>27</v>
      </c>
      <c r="C144" s="225" t="s">
        <v>28</v>
      </c>
      <c r="D144" s="225" t="s">
        <v>242</v>
      </c>
      <c r="E144" s="225" t="s">
        <v>56</v>
      </c>
      <c r="F144" s="226">
        <v>1112</v>
      </c>
      <c r="G144" s="279" t="str">
        <f>IF(COUNTA(H144)=1,VLOOKUP(B144,'[1]CUSTOS VEICULO-MOTORISTA'!$A$2:$C$17,3,FALSE),"-")</f>
        <v>-</v>
      </c>
      <c r="H144" s="224"/>
      <c r="I144" s="233" t="s">
        <v>57</v>
      </c>
      <c r="J144" s="233" t="s">
        <v>33</v>
      </c>
      <c r="K144" s="255">
        <v>44043</v>
      </c>
      <c r="L144" s="256" t="str">
        <f ca="1" t="shared" si="11"/>
        <v>VENCIDA</v>
      </c>
      <c r="M144" s="255">
        <f t="shared" si="12"/>
        <v>44592</v>
      </c>
      <c r="N144" s="244"/>
      <c r="O144" s="239"/>
      <c r="P144" s="239"/>
      <c r="Q144" s="239"/>
      <c r="R144" s="239"/>
      <c r="S144" s="239"/>
      <c r="T144" s="239"/>
      <c r="U144" s="239"/>
      <c r="V144" s="239"/>
    </row>
    <row r="145" spans="1:22">
      <c r="A145" s="224">
        <v>17</v>
      </c>
      <c r="B145" s="225" t="s">
        <v>27</v>
      </c>
      <c r="C145" s="225" t="s">
        <v>28</v>
      </c>
      <c r="D145" s="225" t="s">
        <v>243</v>
      </c>
      <c r="E145" s="225" t="s">
        <v>56</v>
      </c>
      <c r="F145" s="226">
        <v>1112</v>
      </c>
      <c r="G145" s="279" t="str">
        <f>IF(COUNTA(H145)=1,VLOOKUP(B145,'[1]CUSTOS VEICULO-MOTORISTA'!$A$2:$C$17,3,FALSE),"-")</f>
        <v>-</v>
      </c>
      <c r="H145" s="224"/>
      <c r="I145" s="233" t="s">
        <v>64</v>
      </c>
      <c r="J145" s="233" t="s">
        <v>33</v>
      </c>
      <c r="K145" s="255">
        <v>43468</v>
      </c>
      <c r="L145" s="256" t="str">
        <f ca="1" t="shared" si="11"/>
        <v>VENCIDA</v>
      </c>
      <c r="M145" s="255">
        <f t="shared" si="12"/>
        <v>44015</v>
      </c>
      <c r="N145" s="244"/>
      <c r="O145" s="239"/>
      <c r="P145" s="239"/>
      <c r="Q145" s="239"/>
      <c r="R145" s="239"/>
      <c r="S145" s="239"/>
      <c r="T145" s="239"/>
      <c r="U145" s="239"/>
      <c r="V145" s="239"/>
    </row>
    <row r="146" spans="1:22">
      <c r="A146" s="224">
        <v>18</v>
      </c>
      <c r="B146" s="225" t="s">
        <v>27</v>
      </c>
      <c r="C146" s="225" t="s">
        <v>28</v>
      </c>
      <c r="D146" s="225" t="s">
        <v>244</v>
      </c>
      <c r="E146" s="225" t="s">
        <v>56</v>
      </c>
      <c r="F146" s="226">
        <v>1112</v>
      </c>
      <c r="G146" s="279" t="str">
        <f>IF(COUNTA(H146)=1,VLOOKUP(B146,'[1]CUSTOS VEICULO-MOTORISTA'!$A$2:$C$17,3,FALSE),"-")</f>
        <v>-</v>
      </c>
      <c r="H146" s="224"/>
      <c r="I146" s="233" t="s">
        <v>64</v>
      </c>
      <c r="J146" s="233" t="s">
        <v>33</v>
      </c>
      <c r="K146" s="255">
        <v>43468</v>
      </c>
      <c r="L146" s="256" t="str">
        <f ca="1" t="shared" si="11"/>
        <v>VENCIDA</v>
      </c>
      <c r="M146" s="255">
        <f t="shared" si="12"/>
        <v>44015</v>
      </c>
      <c r="N146" s="244"/>
      <c r="O146" s="239"/>
      <c r="P146" s="239"/>
      <c r="Q146" s="239"/>
      <c r="R146" s="239"/>
      <c r="S146" s="239"/>
      <c r="T146" s="239"/>
      <c r="U146" s="239"/>
      <c r="V146" s="239"/>
    </row>
    <row r="147" spans="1:22">
      <c r="A147" s="224">
        <v>19</v>
      </c>
      <c r="B147" s="225" t="s">
        <v>27</v>
      </c>
      <c r="C147" s="225" t="s">
        <v>28</v>
      </c>
      <c r="D147" s="225" t="s">
        <v>245</v>
      </c>
      <c r="E147" s="225" t="s">
        <v>56</v>
      </c>
      <c r="F147" s="226">
        <v>1112</v>
      </c>
      <c r="G147" s="279" t="str">
        <f>IF(COUNTA(H147)=1,VLOOKUP(B147,'[1]CUSTOS VEICULO-MOTORISTA'!$A$2:$C$17,3,FALSE),"-")</f>
        <v>-</v>
      </c>
      <c r="H147" s="224"/>
      <c r="I147" s="233" t="s">
        <v>64</v>
      </c>
      <c r="J147" s="233" t="s">
        <v>33</v>
      </c>
      <c r="K147" s="255">
        <v>43510</v>
      </c>
      <c r="L147" s="256" t="str">
        <f ca="1" t="shared" si="11"/>
        <v>VENCIDA</v>
      </c>
      <c r="M147" s="255">
        <f t="shared" si="12"/>
        <v>44057</v>
      </c>
      <c r="N147" s="244"/>
      <c r="O147" s="239"/>
      <c r="P147" s="239"/>
      <c r="Q147" s="239"/>
      <c r="R147" s="239"/>
      <c r="S147" s="239"/>
      <c r="T147" s="239"/>
      <c r="U147" s="239"/>
      <c r="V147" s="239"/>
    </row>
    <row r="148" spans="1:22">
      <c r="A148" s="224">
        <v>20</v>
      </c>
      <c r="B148" s="225" t="s">
        <v>27</v>
      </c>
      <c r="C148" s="225" t="s">
        <v>28</v>
      </c>
      <c r="D148" s="225" t="s">
        <v>246</v>
      </c>
      <c r="E148" s="225" t="s">
        <v>56</v>
      </c>
      <c r="F148" s="226">
        <v>1112</v>
      </c>
      <c r="G148" s="279" t="str">
        <f>IF(COUNTA(H148)=1,VLOOKUP(B148,'[1]CUSTOS VEICULO-MOTORISTA'!$A$2:$C$17,3,FALSE),"-")</f>
        <v>-</v>
      </c>
      <c r="H148" s="224"/>
      <c r="I148" s="233" t="s">
        <v>64</v>
      </c>
      <c r="J148" s="233" t="s">
        <v>33</v>
      </c>
      <c r="K148" s="255">
        <v>43468</v>
      </c>
      <c r="L148" s="256" t="str">
        <f ca="1" t="shared" si="11"/>
        <v>VENCIDA</v>
      </c>
      <c r="M148" s="255">
        <f t="shared" si="12"/>
        <v>44015</v>
      </c>
      <c r="N148" s="244"/>
      <c r="O148" s="239"/>
      <c r="P148" s="239"/>
      <c r="Q148" s="239"/>
      <c r="R148" s="239"/>
      <c r="S148" s="239"/>
      <c r="T148" s="239"/>
      <c r="U148" s="239"/>
      <c r="V148" s="239"/>
    </row>
    <row r="149" spans="1:22">
      <c r="A149" s="224">
        <v>21</v>
      </c>
      <c r="B149" s="225" t="s">
        <v>27</v>
      </c>
      <c r="C149" s="225" t="s">
        <v>28</v>
      </c>
      <c r="D149" s="225" t="s">
        <v>247</v>
      </c>
      <c r="E149" s="225" t="s">
        <v>56</v>
      </c>
      <c r="F149" s="226">
        <v>1112</v>
      </c>
      <c r="G149" s="279" t="str">
        <f>IF(COUNTA(H149)=1,VLOOKUP(B149,'[1]CUSTOS VEICULO-MOTORISTA'!$A$2:$C$17,3,FALSE),"-")</f>
        <v>-</v>
      </c>
      <c r="H149" s="224"/>
      <c r="I149" s="233" t="s">
        <v>64</v>
      </c>
      <c r="J149" s="233" t="s">
        <v>33</v>
      </c>
      <c r="K149" s="255">
        <v>43468</v>
      </c>
      <c r="L149" s="256" t="str">
        <f ca="1" t="shared" si="11"/>
        <v>VENCIDA</v>
      </c>
      <c r="M149" s="255">
        <f t="shared" si="12"/>
        <v>44015</v>
      </c>
      <c r="N149" s="244"/>
      <c r="O149" s="239"/>
      <c r="P149" s="239"/>
      <c r="Q149" s="239"/>
      <c r="R149" s="239"/>
      <c r="S149" s="239"/>
      <c r="T149" s="239"/>
      <c r="U149" s="239"/>
      <c r="V149" s="239"/>
    </row>
    <row r="150" spans="1:22">
      <c r="A150" s="224">
        <v>22</v>
      </c>
      <c r="B150" s="225" t="s">
        <v>27</v>
      </c>
      <c r="C150" s="225" t="s">
        <v>28</v>
      </c>
      <c r="D150" s="225" t="s">
        <v>248</v>
      </c>
      <c r="E150" s="225" t="s">
        <v>56</v>
      </c>
      <c r="F150" s="226">
        <v>1112</v>
      </c>
      <c r="G150" s="279" t="str">
        <f>IF(COUNTA(H150)=1,VLOOKUP(B150,'[1]CUSTOS VEICULO-MOTORISTA'!$A$2:$C$17,3,FALSE),"-")</f>
        <v>-</v>
      </c>
      <c r="H150" s="224"/>
      <c r="I150" s="233" t="s">
        <v>64</v>
      </c>
      <c r="J150" s="233" t="s">
        <v>33</v>
      </c>
      <c r="K150" s="255">
        <v>43510</v>
      </c>
      <c r="L150" s="256" t="str">
        <f ca="1" t="shared" si="11"/>
        <v>VENCIDA</v>
      </c>
      <c r="M150" s="255">
        <f t="shared" si="12"/>
        <v>44057</v>
      </c>
      <c r="N150" s="244"/>
      <c r="O150" s="239"/>
      <c r="P150" s="239"/>
      <c r="Q150" s="239"/>
      <c r="R150" s="239"/>
      <c r="S150" s="239"/>
      <c r="T150" s="239"/>
      <c r="U150" s="239"/>
      <c r="V150" s="239"/>
    </row>
    <row r="151" spans="1:22">
      <c r="A151" s="224">
        <v>23</v>
      </c>
      <c r="B151" s="225" t="s">
        <v>27</v>
      </c>
      <c r="C151" s="225" t="s">
        <v>28</v>
      </c>
      <c r="D151" s="225" t="s">
        <v>249</v>
      </c>
      <c r="E151" s="225" t="s">
        <v>30</v>
      </c>
      <c r="F151" s="226">
        <v>1112</v>
      </c>
      <c r="G151" s="231" t="str">
        <f>IF(COUNTA(H151)=1,VLOOKUP(B151,'[1]CUSTOS VEICULO-MOTORISTA'!$A$2:$C$17,3,FALSE),"-")</f>
        <v>-</v>
      </c>
      <c r="H151" s="224"/>
      <c r="I151" s="233" t="s">
        <v>21</v>
      </c>
      <c r="J151" s="233" t="s">
        <v>33</v>
      </c>
      <c r="K151" s="255">
        <v>43277</v>
      </c>
      <c r="L151" s="256" t="str">
        <f ca="1" t="shared" si="11"/>
        <v>VENCIDA</v>
      </c>
      <c r="M151" s="255">
        <f t="shared" si="12"/>
        <v>43825</v>
      </c>
      <c r="N151" s="244"/>
      <c r="O151" s="239"/>
      <c r="P151" s="239"/>
      <c r="Q151" s="239"/>
      <c r="R151" s="239"/>
      <c r="S151" s="239"/>
      <c r="T151" s="239"/>
      <c r="U151" s="239"/>
      <c r="V151" s="239"/>
    </row>
    <row r="152" spans="1:22">
      <c r="A152" s="224">
        <v>24</v>
      </c>
      <c r="B152" s="225" t="s">
        <v>27</v>
      </c>
      <c r="C152" s="225" t="s">
        <v>28</v>
      </c>
      <c r="D152" s="225" t="s">
        <v>250</v>
      </c>
      <c r="E152" s="225" t="s">
        <v>30</v>
      </c>
      <c r="F152" s="226">
        <v>1112</v>
      </c>
      <c r="G152" s="231" t="str">
        <f>IF(COUNTA(H152)=1,VLOOKUP(B152,'[1]CUSTOS VEICULO-MOTORISTA'!$A$2:$C$17,3,FALSE),"-")</f>
        <v>-</v>
      </c>
      <c r="H152" s="224"/>
      <c r="I152" s="233" t="s">
        <v>21</v>
      </c>
      <c r="J152" s="233" t="s">
        <v>33</v>
      </c>
      <c r="K152" s="255">
        <v>43277</v>
      </c>
      <c r="L152" s="256" t="str">
        <f ca="1" t="shared" si="11"/>
        <v>VENCIDA</v>
      </c>
      <c r="M152" s="255">
        <f t="shared" si="12"/>
        <v>43825</v>
      </c>
      <c r="N152" s="244"/>
      <c r="O152" s="239"/>
      <c r="P152" s="239"/>
      <c r="Q152" s="239"/>
      <c r="R152" s="239"/>
      <c r="S152" s="239"/>
      <c r="T152" s="239"/>
      <c r="U152" s="239"/>
      <c r="V152" s="239"/>
    </row>
    <row r="153" spans="1:22">
      <c r="A153" s="224">
        <v>25</v>
      </c>
      <c r="B153" s="225" t="s">
        <v>27</v>
      </c>
      <c r="C153" s="225" t="s">
        <v>28</v>
      </c>
      <c r="D153" s="225" t="s">
        <v>251</v>
      </c>
      <c r="E153" s="225" t="s">
        <v>30</v>
      </c>
      <c r="F153" s="226">
        <v>1112</v>
      </c>
      <c r="G153" s="231" t="str">
        <f>IF(COUNTA(H153)=1,VLOOKUP(B153,'[1]CUSTOS VEICULO-MOTORISTA'!$A$2:$C$17,3,FALSE),"-")</f>
        <v>-</v>
      </c>
      <c r="H153" s="224"/>
      <c r="I153" s="233" t="s">
        <v>66</v>
      </c>
      <c r="J153" s="233" t="s">
        <v>33</v>
      </c>
      <c r="K153" s="255">
        <v>44357</v>
      </c>
      <c r="L153" s="256" t="str">
        <f ca="1" t="shared" si="11"/>
        <v>VENCIDA</v>
      </c>
      <c r="M153" s="255">
        <f t="shared" si="12"/>
        <v>44905</v>
      </c>
      <c r="N153" s="244"/>
      <c r="O153" s="239"/>
      <c r="P153" s="239"/>
      <c r="Q153" s="239"/>
      <c r="R153" s="239"/>
      <c r="S153" s="239"/>
      <c r="T153" s="239"/>
      <c r="U153" s="239"/>
      <c r="V153" s="239"/>
    </row>
    <row r="154" spans="1:22">
      <c r="A154" s="224">
        <v>26</v>
      </c>
      <c r="B154" s="225" t="s">
        <v>27</v>
      </c>
      <c r="C154" s="225" t="s">
        <v>28</v>
      </c>
      <c r="D154" s="225" t="s">
        <v>252</v>
      </c>
      <c r="E154" s="225" t="s">
        <v>30</v>
      </c>
      <c r="F154" s="226">
        <v>1112</v>
      </c>
      <c r="G154" s="231" t="str">
        <f>IF(COUNTA(H154)=1,VLOOKUP(B154,'[1]CUSTOS VEICULO-MOTORISTA'!$A$2:$C$17,3,FALSE),"-")</f>
        <v>-</v>
      </c>
      <c r="H154" s="224"/>
      <c r="I154" s="233" t="s">
        <v>21</v>
      </c>
      <c r="J154" s="233" t="s">
        <v>33</v>
      </c>
      <c r="K154" s="255">
        <v>43361</v>
      </c>
      <c r="L154" s="256" t="str">
        <f ca="1" t="shared" si="11"/>
        <v>VENCIDA</v>
      </c>
      <c r="M154" s="255">
        <f t="shared" si="12"/>
        <v>43908</v>
      </c>
      <c r="N154" s="244"/>
      <c r="O154" s="239"/>
      <c r="P154" s="239"/>
      <c r="Q154" s="239"/>
      <c r="R154" s="239"/>
      <c r="S154" s="239"/>
      <c r="T154" s="239"/>
      <c r="U154" s="239"/>
      <c r="V154" s="239"/>
    </row>
    <row r="155" spans="1:22">
      <c r="A155" s="224">
        <v>27</v>
      </c>
      <c r="B155" s="225" t="s">
        <v>27</v>
      </c>
      <c r="C155" s="225" t="s">
        <v>28</v>
      </c>
      <c r="D155" s="225" t="s">
        <v>253</v>
      </c>
      <c r="E155" s="225" t="s">
        <v>30</v>
      </c>
      <c r="F155" s="226">
        <v>1112</v>
      </c>
      <c r="G155" s="231" t="str">
        <f>IF(COUNTA(H155)=1,VLOOKUP(B155,'[1]CUSTOS VEICULO-MOTORISTA'!$A$2:$C$17,3,FALSE),"-")</f>
        <v>-</v>
      </c>
      <c r="H155" s="224"/>
      <c r="I155" s="233" t="s">
        <v>21</v>
      </c>
      <c r="J155" s="233" t="s">
        <v>33</v>
      </c>
      <c r="K155" s="255">
        <v>43361</v>
      </c>
      <c r="L155" s="256" t="str">
        <f ca="1" t="shared" si="11"/>
        <v>VENCIDA</v>
      </c>
      <c r="M155" s="255">
        <f t="shared" si="12"/>
        <v>43908</v>
      </c>
      <c r="N155" s="244"/>
      <c r="O155" s="239"/>
      <c r="P155" s="239"/>
      <c r="Q155" s="239"/>
      <c r="R155" s="239"/>
      <c r="S155" s="239"/>
      <c r="T155" s="239"/>
      <c r="U155" s="239"/>
      <c r="V155" s="239"/>
    </row>
    <row r="156" spans="1:22">
      <c r="A156" s="224">
        <v>28</v>
      </c>
      <c r="B156" s="225" t="s">
        <v>27</v>
      </c>
      <c r="C156" s="225" t="s">
        <v>28</v>
      </c>
      <c r="D156" s="225" t="s">
        <v>254</v>
      </c>
      <c r="E156" s="225" t="s">
        <v>30</v>
      </c>
      <c r="F156" s="226">
        <v>1112</v>
      </c>
      <c r="G156" s="231" t="str">
        <f>IF(COUNTA(H156)=1,VLOOKUP(B156,'[1]CUSTOS VEICULO-MOTORISTA'!$A$2:$C$17,3,FALSE),"-")</f>
        <v>-</v>
      </c>
      <c r="H156" s="224"/>
      <c r="I156" s="233" t="s">
        <v>21</v>
      </c>
      <c r="J156" s="233" t="s">
        <v>33</v>
      </c>
      <c r="K156" s="255">
        <v>43277</v>
      </c>
      <c r="L156" s="256" t="str">
        <f ca="1" t="shared" si="11"/>
        <v>VENCIDA</v>
      </c>
      <c r="M156" s="255">
        <f t="shared" si="12"/>
        <v>43825</v>
      </c>
      <c r="N156" s="244"/>
      <c r="O156" s="239"/>
      <c r="P156" s="239"/>
      <c r="Q156" s="239"/>
      <c r="R156" s="239"/>
      <c r="S156" s="239"/>
      <c r="T156" s="239"/>
      <c r="U156" s="239"/>
      <c r="V156" s="239"/>
    </row>
    <row r="157" spans="1:22">
      <c r="A157" s="224">
        <v>29</v>
      </c>
      <c r="B157" s="225" t="s">
        <v>27</v>
      </c>
      <c r="C157" s="225" t="s">
        <v>28</v>
      </c>
      <c r="D157" s="225" t="s">
        <v>255</v>
      </c>
      <c r="E157" s="225" t="s">
        <v>30</v>
      </c>
      <c r="F157" s="226">
        <v>1112</v>
      </c>
      <c r="G157" s="231" t="str">
        <f>IF(COUNTA(H157)=1,VLOOKUP(B157,'[1]CUSTOS VEICULO-MOTORISTA'!$A$2:$C$17,3,FALSE),"-")</f>
        <v>-</v>
      </c>
      <c r="H157" s="224"/>
      <c r="I157" s="233" t="s">
        <v>57</v>
      </c>
      <c r="J157" s="233" t="s">
        <v>33</v>
      </c>
      <c r="K157" s="255">
        <v>44357</v>
      </c>
      <c r="L157" s="256" t="str">
        <f ca="1" t="shared" si="11"/>
        <v>VENCIDA</v>
      </c>
      <c r="M157" s="255">
        <f t="shared" si="12"/>
        <v>44905</v>
      </c>
      <c r="N157" s="244"/>
      <c r="O157" s="239"/>
      <c r="P157" s="239"/>
      <c r="Q157" s="239"/>
      <c r="R157" s="239"/>
      <c r="S157" s="239"/>
      <c r="T157" s="239"/>
      <c r="U157" s="239"/>
      <c r="V157" s="239"/>
    </row>
    <row r="158" spans="1:22">
      <c r="A158" s="224">
        <v>30</v>
      </c>
      <c r="B158" s="225" t="s">
        <v>27</v>
      </c>
      <c r="C158" s="225" t="s">
        <v>28</v>
      </c>
      <c r="D158" s="225" t="s">
        <v>256</v>
      </c>
      <c r="E158" s="225" t="s">
        <v>30</v>
      </c>
      <c r="F158" s="226">
        <v>1112</v>
      </c>
      <c r="G158" s="231" t="str">
        <f>IF(COUNTA(H158)=1,VLOOKUP(B158,'[1]CUSTOS VEICULO-MOTORISTA'!$A$2:$C$17,3,FALSE),"-")</f>
        <v>-</v>
      </c>
      <c r="H158" s="224"/>
      <c r="I158" s="233" t="s">
        <v>57</v>
      </c>
      <c r="J158" s="233" t="s">
        <v>33</v>
      </c>
      <c r="K158" s="255">
        <v>44357</v>
      </c>
      <c r="L158" s="256" t="str">
        <f ca="1" t="shared" si="11"/>
        <v>VENCIDA</v>
      </c>
      <c r="M158" s="255">
        <f t="shared" si="12"/>
        <v>44905</v>
      </c>
      <c r="N158" s="244"/>
      <c r="O158" s="239"/>
      <c r="P158" s="239"/>
      <c r="Q158" s="239"/>
      <c r="R158" s="239"/>
      <c r="S158" s="239"/>
      <c r="T158" s="239"/>
      <c r="U158" s="239"/>
      <c r="V158" s="239"/>
    </row>
    <row r="159" spans="1:22">
      <c r="A159" s="224">
        <v>31</v>
      </c>
      <c r="B159" s="225" t="s">
        <v>27</v>
      </c>
      <c r="C159" s="225" t="s">
        <v>28</v>
      </c>
      <c r="D159" s="225" t="s">
        <v>257</v>
      </c>
      <c r="E159" s="225" t="s">
        <v>30</v>
      </c>
      <c r="F159" s="226">
        <v>1112</v>
      </c>
      <c r="G159" s="231" t="str">
        <f>IF(COUNTA(H159)=1,VLOOKUP(B159,'[1]CUSTOS VEICULO-MOTORISTA'!$A$2:$C$17,3,FALSE),"-")</f>
        <v>-</v>
      </c>
      <c r="H159" s="224"/>
      <c r="I159" s="233" t="s">
        <v>66</v>
      </c>
      <c r="J159" s="233" t="s">
        <v>33</v>
      </c>
      <c r="K159" s="255">
        <v>44357</v>
      </c>
      <c r="L159" s="256" t="str">
        <f ca="1" t="shared" si="11"/>
        <v>VENCIDA</v>
      </c>
      <c r="M159" s="255">
        <f t="shared" si="12"/>
        <v>44905</v>
      </c>
      <c r="N159" s="244"/>
      <c r="O159" s="239"/>
      <c r="P159" s="239"/>
      <c r="Q159" s="239"/>
      <c r="R159" s="239"/>
      <c r="S159" s="239"/>
      <c r="T159" s="239"/>
      <c r="U159" s="239"/>
      <c r="V159" s="239"/>
    </row>
    <row r="160" spans="1:22">
      <c r="A160" s="224">
        <v>32</v>
      </c>
      <c r="B160" s="225" t="s">
        <v>27</v>
      </c>
      <c r="C160" s="225" t="s">
        <v>28</v>
      </c>
      <c r="D160" s="225" t="s">
        <v>258</v>
      </c>
      <c r="E160" s="225" t="s">
        <v>30</v>
      </c>
      <c r="F160" s="226">
        <v>1112</v>
      </c>
      <c r="G160" s="231" t="str">
        <f>IF(COUNTA(H160)=1,VLOOKUP(B160,'[1]CUSTOS VEICULO-MOTORISTA'!$A$2:$C$17,3,FALSE),"-")</f>
        <v>-</v>
      </c>
      <c r="H160" s="224"/>
      <c r="I160" s="233" t="s">
        <v>21</v>
      </c>
      <c r="J160" s="233" t="s">
        <v>33</v>
      </c>
      <c r="K160" s="255">
        <v>43277</v>
      </c>
      <c r="L160" s="256" t="str">
        <f ca="1" t="shared" si="11"/>
        <v>VENCIDA</v>
      </c>
      <c r="M160" s="255">
        <f t="shared" si="12"/>
        <v>43825</v>
      </c>
      <c r="N160" s="244"/>
      <c r="O160" s="239"/>
      <c r="P160" s="239"/>
      <c r="Q160" s="239"/>
      <c r="R160" s="239"/>
      <c r="S160" s="239"/>
      <c r="T160" s="239"/>
      <c r="U160" s="239"/>
      <c r="V160" s="239"/>
    </row>
    <row r="161" spans="1:22">
      <c r="A161" s="224">
        <v>33</v>
      </c>
      <c r="B161" s="225" t="s">
        <v>15</v>
      </c>
      <c r="C161" s="225" t="s">
        <v>44</v>
      </c>
      <c r="D161" s="225" t="s">
        <v>259</v>
      </c>
      <c r="E161" s="225" t="s">
        <v>260</v>
      </c>
      <c r="F161" s="226">
        <v>2255.08</v>
      </c>
      <c r="G161" s="231"/>
      <c r="H161" s="224"/>
      <c r="I161" s="233" t="s">
        <v>53</v>
      </c>
      <c r="J161" s="233" t="s">
        <v>25</v>
      </c>
      <c r="K161" s="255">
        <v>44925</v>
      </c>
      <c r="L161" s="256" t="str">
        <f ca="1" t="shared" si="11"/>
        <v>EM DIA</v>
      </c>
      <c r="M161" s="255">
        <f t="shared" si="12"/>
        <v>45656</v>
      </c>
      <c r="N161" s="244"/>
      <c r="O161" s="239"/>
      <c r="P161" s="239"/>
      <c r="Q161" s="239"/>
      <c r="R161" s="239"/>
      <c r="S161" s="239"/>
      <c r="T161" s="239"/>
      <c r="U161" s="239"/>
      <c r="V161" s="239"/>
    </row>
    <row r="162" spans="1:22">
      <c r="A162" s="224">
        <v>34</v>
      </c>
      <c r="B162" s="225" t="s">
        <v>27</v>
      </c>
      <c r="C162" s="225" t="s">
        <v>28</v>
      </c>
      <c r="D162" s="225" t="s">
        <v>261</v>
      </c>
      <c r="E162" s="225" t="s">
        <v>30</v>
      </c>
      <c r="F162" s="226">
        <v>1112</v>
      </c>
      <c r="G162" s="231" t="str">
        <f>IF(COUNTA(H162)=1,VLOOKUP(B162,'[1]CUSTOS VEICULO-MOTORISTA'!$A$2:$C$17,3,FALSE),"-")</f>
        <v>-</v>
      </c>
      <c r="H162" s="224"/>
      <c r="I162" s="233" t="s">
        <v>81</v>
      </c>
      <c r="J162" s="233" t="s">
        <v>33</v>
      </c>
      <c r="K162" s="255">
        <v>43769</v>
      </c>
      <c r="L162" s="256" t="str">
        <f ca="1" t="shared" si="11"/>
        <v>VENCIDA</v>
      </c>
      <c r="M162" s="255">
        <f t="shared" si="12"/>
        <v>44316</v>
      </c>
      <c r="N162" s="244"/>
      <c r="O162" s="239"/>
      <c r="P162" s="239"/>
      <c r="Q162" s="239"/>
      <c r="R162" s="239"/>
      <c r="S162" s="239"/>
      <c r="T162" s="239"/>
      <c r="U162" s="239"/>
      <c r="V162" s="239"/>
    </row>
    <row r="163" spans="1:22">
      <c r="A163" s="224">
        <v>35</v>
      </c>
      <c r="B163" s="225" t="s">
        <v>27</v>
      </c>
      <c r="C163" s="225" t="s">
        <v>28</v>
      </c>
      <c r="D163" s="225" t="s">
        <v>262</v>
      </c>
      <c r="E163" s="225" t="s">
        <v>30</v>
      </c>
      <c r="F163" s="226">
        <v>1112</v>
      </c>
      <c r="G163" s="231" t="str">
        <f>IF(COUNTA(H163)=1,VLOOKUP(B163,'[1]CUSTOS VEICULO-MOTORISTA'!$A$2:$C$17,3,FALSE),"-")</f>
        <v>-</v>
      </c>
      <c r="H163" s="224"/>
      <c r="I163" s="233" t="s">
        <v>57</v>
      </c>
      <c r="J163" s="233" t="s">
        <v>33</v>
      </c>
      <c r="K163" s="255">
        <v>43888</v>
      </c>
      <c r="L163" s="256" t="str">
        <f ca="1" t="shared" si="11"/>
        <v>VENCIDA</v>
      </c>
      <c r="M163" s="255">
        <f t="shared" si="12"/>
        <v>44435</v>
      </c>
      <c r="N163" s="244"/>
      <c r="O163" s="239"/>
      <c r="P163" s="239"/>
      <c r="Q163" s="239"/>
      <c r="R163" s="239"/>
      <c r="S163" s="239"/>
      <c r="T163" s="239"/>
      <c r="U163" s="239"/>
      <c r="V163" s="239"/>
    </row>
    <row r="164" spans="1:22">
      <c r="A164" s="224">
        <v>36</v>
      </c>
      <c r="B164" s="225" t="s">
        <v>27</v>
      </c>
      <c r="C164" s="225" t="s">
        <v>28</v>
      </c>
      <c r="D164" s="225" t="s">
        <v>263</v>
      </c>
      <c r="E164" s="225" t="s">
        <v>30</v>
      </c>
      <c r="F164" s="226">
        <v>1112</v>
      </c>
      <c r="G164" s="231" t="str">
        <f>IF(COUNTA(H164)=1,VLOOKUP(B164,'[1]CUSTOS VEICULO-MOTORISTA'!$A$2:$C$17,3,FALSE),"-")</f>
        <v>-</v>
      </c>
      <c r="H164" s="224"/>
      <c r="I164" s="233" t="s">
        <v>21</v>
      </c>
      <c r="J164" s="233" t="s">
        <v>33</v>
      </c>
      <c r="K164" s="255">
        <v>43277</v>
      </c>
      <c r="L164" s="256" t="str">
        <f ca="1" t="shared" si="11"/>
        <v>VENCIDA</v>
      </c>
      <c r="M164" s="255">
        <f t="shared" si="12"/>
        <v>43825</v>
      </c>
      <c r="N164" s="244"/>
      <c r="O164" s="239"/>
      <c r="P164" s="239"/>
      <c r="Q164" s="239"/>
      <c r="R164" s="239"/>
      <c r="S164" s="239"/>
      <c r="T164" s="239"/>
      <c r="U164" s="239"/>
      <c r="V164" s="239"/>
    </row>
    <row r="165" spans="1:22">
      <c r="A165" s="224">
        <v>37</v>
      </c>
      <c r="B165" s="225" t="s">
        <v>27</v>
      </c>
      <c r="C165" s="225" t="s">
        <v>28</v>
      </c>
      <c r="D165" s="225" t="s">
        <v>264</v>
      </c>
      <c r="E165" s="232" t="s">
        <v>46</v>
      </c>
      <c r="F165" s="226">
        <v>1112</v>
      </c>
      <c r="G165" s="231" t="str">
        <f>IF(COUNTA(H165)=1,VLOOKUP(B165,'[1]CUSTOS VEICULO-MOTORISTA'!$A$2:$C$17,3,FALSE),"-")</f>
        <v>-</v>
      </c>
      <c r="H165" s="224"/>
      <c r="I165" s="233" t="s">
        <v>64</v>
      </c>
      <c r="J165" s="233" t="s">
        <v>33</v>
      </c>
      <c r="K165" s="255">
        <v>43510</v>
      </c>
      <c r="L165" s="256" t="str">
        <f ca="1" t="shared" si="11"/>
        <v>VENCIDA</v>
      </c>
      <c r="M165" s="255">
        <f t="shared" si="12"/>
        <v>44057</v>
      </c>
      <c r="N165" s="244"/>
      <c r="O165" s="239"/>
      <c r="P165" s="239"/>
      <c r="Q165" s="239"/>
      <c r="R165" s="239"/>
      <c r="S165" s="239"/>
      <c r="T165" s="239"/>
      <c r="U165" s="239"/>
      <c r="V165" s="239"/>
    </row>
    <row r="166" spans="1:22">
      <c r="A166" s="224">
        <v>38</v>
      </c>
      <c r="B166" s="225" t="s">
        <v>27</v>
      </c>
      <c r="C166" s="225" t="s">
        <v>28</v>
      </c>
      <c r="D166" s="225" t="s">
        <v>265</v>
      </c>
      <c r="E166" s="232" t="s">
        <v>46</v>
      </c>
      <c r="F166" s="226">
        <v>1112</v>
      </c>
      <c r="G166" s="231" t="str">
        <f>IF(COUNTA(H166)=1,VLOOKUP(B166,'[1]CUSTOS VEICULO-MOTORISTA'!$A$2:$C$17,3,FALSE),"-")</f>
        <v>-</v>
      </c>
      <c r="H166" s="224"/>
      <c r="I166" s="233" t="s">
        <v>64</v>
      </c>
      <c r="J166" s="233" t="s">
        <v>33</v>
      </c>
      <c r="K166" s="255">
        <v>43510</v>
      </c>
      <c r="L166" s="256" t="str">
        <f ca="1" t="shared" si="11"/>
        <v>VENCIDA</v>
      </c>
      <c r="M166" s="255">
        <f t="shared" si="12"/>
        <v>44057</v>
      </c>
      <c r="N166" s="244"/>
      <c r="O166" s="239"/>
      <c r="P166" s="239"/>
      <c r="Q166" s="239"/>
      <c r="R166" s="239"/>
      <c r="S166" s="239"/>
      <c r="T166" s="239"/>
      <c r="U166" s="239"/>
      <c r="V166" s="239"/>
    </row>
    <row r="167" spans="1:22">
      <c r="A167" s="224">
        <v>39</v>
      </c>
      <c r="B167" s="225" t="s">
        <v>27</v>
      </c>
      <c r="C167" s="225" t="s">
        <v>28</v>
      </c>
      <c r="D167" s="225" t="s">
        <v>266</v>
      </c>
      <c r="E167" s="232" t="s">
        <v>46</v>
      </c>
      <c r="F167" s="226">
        <v>1112</v>
      </c>
      <c r="G167" s="231" t="str">
        <f>IF(COUNTA(H167)=1,VLOOKUP(B167,'[1]CUSTOS VEICULO-MOTORISTA'!$A$2:$C$17,3,FALSE),"-")</f>
        <v>-</v>
      </c>
      <c r="H167" s="224"/>
      <c r="I167" s="233" t="s">
        <v>47</v>
      </c>
      <c r="J167" s="233" t="s">
        <v>33</v>
      </c>
      <c r="K167" s="255">
        <v>43510</v>
      </c>
      <c r="L167" s="256" t="str">
        <f ca="1" t="shared" si="11"/>
        <v>VENCIDA</v>
      </c>
      <c r="M167" s="255">
        <f t="shared" si="12"/>
        <v>44057</v>
      </c>
      <c r="N167" s="244"/>
      <c r="O167" s="239"/>
      <c r="P167" s="239"/>
      <c r="Q167" s="239"/>
      <c r="R167" s="239"/>
      <c r="S167" s="239"/>
      <c r="T167" s="239"/>
      <c r="U167" s="239"/>
      <c r="V167" s="239"/>
    </row>
    <row r="168" spans="1:22">
      <c r="A168" s="224">
        <v>40</v>
      </c>
      <c r="B168" s="225" t="s">
        <v>27</v>
      </c>
      <c r="C168" s="225" t="s">
        <v>28</v>
      </c>
      <c r="D168" s="225" t="s">
        <v>267</v>
      </c>
      <c r="E168" s="232" t="s">
        <v>46</v>
      </c>
      <c r="F168" s="226">
        <v>1112</v>
      </c>
      <c r="G168" s="231" t="str">
        <f>IF(COUNTA(H168)=1,VLOOKUP(B168,'[1]CUSTOS VEICULO-MOTORISTA'!$A$2:$C$17,3,FALSE),"-")</f>
        <v>-</v>
      </c>
      <c r="H168" s="224"/>
      <c r="I168" s="233" t="s">
        <v>47</v>
      </c>
      <c r="J168" s="233" t="s">
        <v>33</v>
      </c>
      <c r="K168" s="255">
        <v>43510</v>
      </c>
      <c r="L168" s="256" t="str">
        <f ca="1" t="shared" si="11"/>
        <v>VENCIDA</v>
      </c>
      <c r="M168" s="255">
        <f t="shared" si="12"/>
        <v>44057</v>
      </c>
      <c r="N168" s="244"/>
      <c r="O168" s="239"/>
      <c r="P168" s="239"/>
      <c r="Q168" s="239"/>
      <c r="R168" s="239"/>
      <c r="S168" s="239"/>
      <c r="T168" s="239"/>
      <c r="U168" s="239"/>
      <c r="V168" s="239"/>
    </row>
    <row r="169" spans="1:22">
      <c r="A169" s="224">
        <v>41</v>
      </c>
      <c r="B169" s="225" t="s">
        <v>27</v>
      </c>
      <c r="C169" s="225" t="s">
        <v>28</v>
      </c>
      <c r="D169" s="225" t="s">
        <v>268</v>
      </c>
      <c r="E169" s="232" t="s">
        <v>46</v>
      </c>
      <c r="F169" s="226">
        <v>1112</v>
      </c>
      <c r="G169" s="231" t="str">
        <f>IF(COUNTA(H169)=1,VLOOKUP(B169,'[1]CUSTOS VEICULO-MOTORISTA'!$A$2:$C$17,3,FALSE),"-")</f>
        <v>-</v>
      </c>
      <c r="H169" s="224"/>
      <c r="I169" s="233" t="s">
        <v>47</v>
      </c>
      <c r="J169" s="233" t="s">
        <v>33</v>
      </c>
      <c r="K169" s="255">
        <v>43510</v>
      </c>
      <c r="L169" s="256" t="str">
        <f ca="1" t="shared" si="11"/>
        <v>VENCIDA</v>
      </c>
      <c r="M169" s="255">
        <f t="shared" si="12"/>
        <v>44057</v>
      </c>
      <c r="N169" s="244"/>
      <c r="O169" s="239"/>
      <c r="P169" s="239"/>
      <c r="Q169" s="239"/>
      <c r="R169" s="239"/>
      <c r="S169" s="239"/>
      <c r="T169" s="239"/>
      <c r="U169" s="239"/>
      <c r="V169" s="239"/>
    </row>
    <row r="170" spans="1:22">
      <c r="A170" s="224">
        <v>42</v>
      </c>
      <c r="B170" s="225" t="s">
        <v>27</v>
      </c>
      <c r="C170" s="225" t="s">
        <v>28</v>
      </c>
      <c r="D170" s="225" t="s">
        <v>269</v>
      </c>
      <c r="E170" s="232" t="s">
        <v>46</v>
      </c>
      <c r="F170" s="226">
        <v>1112</v>
      </c>
      <c r="G170" s="231" t="str">
        <f>IF(COUNTA(H170)=1,VLOOKUP(B170,'[1]CUSTOS VEICULO-MOTORISTA'!$A$2:$C$17,3,FALSE),"-")</f>
        <v>-</v>
      </c>
      <c r="H170" s="224"/>
      <c r="I170" s="233" t="s">
        <v>64</v>
      </c>
      <c r="J170" s="233" t="s">
        <v>33</v>
      </c>
      <c r="K170" s="255">
        <v>43510</v>
      </c>
      <c r="L170" s="256" t="str">
        <f ca="1" t="shared" si="11"/>
        <v>VENCIDA</v>
      </c>
      <c r="M170" s="255">
        <f t="shared" si="12"/>
        <v>44057</v>
      </c>
      <c r="N170" s="244"/>
      <c r="O170" s="239"/>
      <c r="P170" s="239"/>
      <c r="Q170" s="239"/>
      <c r="R170" s="239"/>
      <c r="S170" s="239"/>
      <c r="T170" s="239"/>
      <c r="U170" s="239"/>
      <c r="V170" s="239"/>
    </row>
    <row r="171" spans="1:22">
      <c r="A171" s="224">
        <v>43</v>
      </c>
      <c r="B171" s="225" t="s">
        <v>27</v>
      </c>
      <c r="C171" s="225" t="s">
        <v>28</v>
      </c>
      <c r="D171" s="225" t="s">
        <v>270</v>
      </c>
      <c r="E171" s="232" t="s">
        <v>46</v>
      </c>
      <c r="F171" s="226">
        <v>1112</v>
      </c>
      <c r="G171" s="231" t="str">
        <f>IF(COUNTA(H171)=1,VLOOKUP(B171,'[1]CUSTOS VEICULO-MOTORISTA'!$A$2:$C$17,3,FALSE),"-")</f>
        <v>-</v>
      </c>
      <c r="H171" s="224"/>
      <c r="I171" s="233" t="s">
        <v>64</v>
      </c>
      <c r="J171" s="233" t="s">
        <v>33</v>
      </c>
      <c r="K171" s="255">
        <v>43510</v>
      </c>
      <c r="L171" s="256" t="str">
        <f ca="1" t="shared" si="11"/>
        <v>VENCIDA</v>
      </c>
      <c r="M171" s="255">
        <f t="shared" si="12"/>
        <v>44057</v>
      </c>
      <c r="N171" s="244"/>
      <c r="O171" s="239"/>
      <c r="P171" s="239"/>
      <c r="Q171" s="239"/>
      <c r="R171" s="239"/>
      <c r="S171" s="239"/>
      <c r="T171" s="239"/>
      <c r="U171" s="239"/>
      <c r="V171" s="239"/>
    </row>
    <row r="172" spans="1:22">
      <c r="A172" s="224">
        <v>44</v>
      </c>
      <c r="B172" s="225" t="s">
        <v>27</v>
      </c>
      <c r="C172" s="225" t="s">
        <v>28</v>
      </c>
      <c r="D172" s="225" t="s">
        <v>271</v>
      </c>
      <c r="E172" s="232" t="s">
        <v>46</v>
      </c>
      <c r="F172" s="226">
        <v>1112</v>
      </c>
      <c r="G172" s="231" t="str">
        <f>IF(COUNTA(H172)=1,VLOOKUP(B172,'[1]CUSTOS VEICULO-MOTORISTA'!$A$2:$C$17,3,FALSE),"-")</f>
        <v>-</v>
      </c>
      <c r="H172" s="224"/>
      <c r="I172" s="233" t="s">
        <v>64</v>
      </c>
      <c r="J172" s="233" t="s">
        <v>33</v>
      </c>
      <c r="K172" s="255">
        <v>43510</v>
      </c>
      <c r="L172" s="256" t="str">
        <f ca="1" t="shared" si="11"/>
        <v>VENCIDA</v>
      </c>
      <c r="M172" s="255">
        <f t="shared" si="12"/>
        <v>44057</v>
      </c>
      <c r="N172" s="244"/>
      <c r="O172" s="239"/>
      <c r="P172" s="239"/>
      <c r="Q172" s="239"/>
      <c r="R172" s="239"/>
      <c r="S172" s="239"/>
      <c r="T172" s="239"/>
      <c r="U172" s="239"/>
      <c r="V172" s="239"/>
    </row>
    <row r="173" spans="1:22">
      <c r="A173" s="224">
        <v>45</v>
      </c>
      <c r="B173" s="225" t="s">
        <v>222</v>
      </c>
      <c r="C173" s="225" t="s">
        <v>28</v>
      </c>
      <c r="D173" s="225" t="s">
        <v>272</v>
      </c>
      <c r="E173" s="232" t="s">
        <v>46</v>
      </c>
      <c r="F173" s="226">
        <v>1112</v>
      </c>
      <c r="G173" s="231" t="str">
        <f>IF(COUNTA(H173)=1,VLOOKUP(B173,'[1]CUSTOS VEICULO-MOTORISTA'!$A$2:$C$17,3,FALSE),"-")</f>
        <v>-</v>
      </c>
      <c r="H173" s="224"/>
      <c r="I173" s="233" t="s">
        <v>81</v>
      </c>
      <c r="J173" s="233" t="s">
        <v>33</v>
      </c>
      <c r="K173" s="255">
        <v>43866</v>
      </c>
      <c r="L173" s="256" t="s">
        <v>93</v>
      </c>
      <c r="M173" s="255">
        <v>44413</v>
      </c>
      <c r="N173" s="244"/>
      <c r="O173" s="239"/>
      <c r="P173" s="239"/>
      <c r="Q173" s="239"/>
      <c r="R173" s="239"/>
      <c r="S173" s="239"/>
      <c r="T173" s="239"/>
      <c r="U173" s="239"/>
      <c r="V173" s="239"/>
    </row>
    <row r="174" spans="1:22">
      <c r="A174" s="224">
        <v>46</v>
      </c>
      <c r="B174" s="225" t="s">
        <v>27</v>
      </c>
      <c r="C174" s="225" t="s">
        <v>28</v>
      </c>
      <c r="D174" s="225" t="s">
        <v>273</v>
      </c>
      <c r="E174" s="232" t="s">
        <v>90</v>
      </c>
      <c r="F174" s="226">
        <v>1112</v>
      </c>
      <c r="G174" s="231"/>
      <c r="H174" s="224"/>
      <c r="I174" s="233" t="s">
        <v>81</v>
      </c>
      <c r="J174" s="233" t="s">
        <v>33</v>
      </c>
      <c r="K174" s="255">
        <v>43866</v>
      </c>
      <c r="L174" s="256" t="s">
        <v>93</v>
      </c>
      <c r="M174" s="255">
        <v>44413</v>
      </c>
      <c r="N174" s="244"/>
      <c r="O174" s="239"/>
      <c r="P174" s="239"/>
      <c r="Q174" s="239"/>
      <c r="R174" s="239"/>
      <c r="S174" s="239"/>
      <c r="T174" s="239"/>
      <c r="U174" s="239"/>
      <c r="V174" s="239"/>
    </row>
    <row r="175" spans="1:22">
      <c r="A175" s="224">
        <v>47</v>
      </c>
      <c r="B175" s="225" t="s">
        <v>61</v>
      </c>
      <c r="C175" s="225" t="s">
        <v>62</v>
      </c>
      <c r="D175" s="225" t="s">
        <v>274</v>
      </c>
      <c r="E175" s="232" t="s">
        <v>275</v>
      </c>
      <c r="F175" s="226">
        <v>4014.33</v>
      </c>
      <c r="G175" s="231"/>
      <c r="H175" s="224"/>
      <c r="I175" s="233" t="s">
        <v>206</v>
      </c>
      <c r="J175" s="233" t="s">
        <v>25</v>
      </c>
      <c r="K175" s="255">
        <v>44914</v>
      </c>
      <c r="L175" s="256" t="s">
        <v>93</v>
      </c>
      <c r="M175" s="255">
        <v>45575</v>
      </c>
      <c r="N175" s="244"/>
      <c r="O175" s="239"/>
      <c r="P175" s="239"/>
      <c r="Q175" s="239"/>
      <c r="R175" s="239"/>
      <c r="S175" s="239"/>
      <c r="T175" s="239"/>
      <c r="U175" s="239"/>
      <c r="V175" s="239"/>
    </row>
    <row r="176" spans="1:22">
      <c r="A176" s="224">
        <v>48</v>
      </c>
      <c r="B176" s="225" t="s">
        <v>38</v>
      </c>
      <c r="C176" s="225" t="s">
        <v>194</v>
      </c>
      <c r="D176" s="225" t="s">
        <v>276</v>
      </c>
      <c r="E176" s="232" t="s">
        <v>277</v>
      </c>
      <c r="F176" s="226">
        <v>8500</v>
      </c>
      <c r="G176" s="231"/>
      <c r="H176" s="224"/>
      <c r="I176" s="233" t="s">
        <v>53</v>
      </c>
      <c r="J176" s="233" t="s">
        <v>25</v>
      </c>
      <c r="K176" s="255">
        <v>44844</v>
      </c>
      <c r="L176" s="256" t="s">
        <v>93</v>
      </c>
      <c r="M176" s="255">
        <v>45575</v>
      </c>
      <c r="N176" s="244"/>
      <c r="O176" s="239"/>
      <c r="P176" s="239"/>
      <c r="Q176" s="239"/>
      <c r="R176" s="239"/>
      <c r="S176" s="239"/>
      <c r="T176" s="239"/>
      <c r="U176" s="239"/>
      <c r="V176" s="239"/>
    </row>
    <row r="177" spans="1:22">
      <c r="A177" s="224">
        <v>49</v>
      </c>
      <c r="B177" s="225" t="s">
        <v>61</v>
      </c>
      <c r="C177" s="225" t="s">
        <v>23</v>
      </c>
      <c r="D177" s="225" t="s">
        <v>278</v>
      </c>
      <c r="E177" s="232" t="s">
        <v>260</v>
      </c>
      <c r="F177" s="226">
        <v>4014.33</v>
      </c>
      <c r="G177" s="231"/>
      <c r="H177" s="224"/>
      <c r="I177" s="233" t="s">
        <v>53</v>
      </c>
      <c r="J177" s="233" t="s">
        <v>25</v>
      </c>
      <c r="K177" s="255">
        <v>44944</v>
      </c>
      <c r="L177" s="256" t="s">
        <v>93</v>
      </c>
      <c r="M177" s="255">
        <v>45675</v>
      </c>
      <c r="N177" s="244"/>
      <c r="O177" s="239"/>
      <c r="P177" s="239"/>
      <c r="Q177" s="239"/>
      <c r="R177" s="239"/>
      <c r="S177" s="239"/>
      <c r="T177" s="239"/>
      <c r="U177" s="239"/>
      <c r="V177" s="239"/>
    </row>
    <row r="178" spans="1:22">
      <c r="A178" s="227" t="s">
        <v>82</v>
      </c>
      <c r="B178" s="227"/>
      <c r="C178" s="227"/>
      <c r="D178" s="227"/>
      <c r="E178" s="227"/>
      <c r="F178" s="235">
        <f>SUM(F129:F177)</f>
        <v>74304.08</v>
      </c>
      <c r="G178" s="234">
        <f>SUM(G129:G173)</f>
        <v>0</v>
      </c>
      <c r="H178" s="282"/>
      <c r="I178" s="308"/>
      <c r="J178" s="309"/>
      <c r="K178" s="262"/>
      <c r="L178" s="262"/>
      <c r="M178" s="263"/>
      <c r="N178" s="244"/>
      <c r="O178" s="239"/>
      <c r="P178" s="239"/>
      <c r="Q178" s="239"/>
      <c r="R178" s="239"/>
      <c r="S178" s="239"/>
      <c r="T178" s="239"/>
      <c r="U178" s="239"/>
      <c r="V178" s="239"/>
    </row>
    <row r="179" spans="1:23">
      <c r="A179" s="227" t="s">
        <v>83</v>
      </c>
      <c r="B179" s="227"/>
      <c r="C179" s="227"/>
      <c r="D179" s="227"/>
      <c r="E179" s="227"/>
      <c r="F179" s="235"/>
      <c r="G179" s="235">
        <f>SUM(F129:F177)</f>
        <v>74304.08</v>
      </c>
      <c r="H179" s="235"/>
      <c r="I179" s="282"/>
      <c r="J179" s="308"/>
      <c r="K179" s="309"/>
      <c r="L179" s="262"/>
      <c r="M179" s="262"/>
      <c r="N179" s="263"/>
      <c r="O179" s="244"/>
      <c r="P179" s="239"/>
      <c r="Q179" s="239"/>
      <c r="R179" s="239"/>
      <c r="S179" s="239"/>
      <c r="T179" s="239"/>
      <c r="U179" s="239"/>
      <c r="V179" s="239"/>
      <c r="W179" s="239"/>
    </row>
    <row r="180" ht="23.25" spans="1:23">
      <c r="A180" s="283" t="s">
        <v>279</v>
      </c>
      <c r="B180" s="284"/>
      <c r="C180" s="284"/>
      <c r="D180" s="284"/>
      <c r="E180" s="284"/>
      <c r="F180" s="285">
        <f>SUM(F30+F44+F61+F81+F91+F106+F126+G179)</f>
        <v>546017.65</v>
      </c>
      <c r="G180" s="286"/>
      <c r="H180" s="287"/>
      <c r="I180" s="290"/>
      <c r="J180" s="310"/>
      <c r="K180" s="311"/>
      <c r="L180" s="241"/>
      <c r="M180" s="241"/>
      <c r="N180" s="312"/>
      <c r="O180" s="241"/>
      <c r="P180" s="239"/>
      <c r="Q180" s="239"/>
      <c r="R180" s="239"/>
      <c r="S180" s="239"/>
      <c r="T180" s="239"/>
      <c r="U180" s="239"/>
      <c r="V180" s="239"/>
      <c r="W180" s="239"/>
    </row>
    <row r="181" spans="1:23">
      <c r="A181" s="288" t="s">
        <v>280</v>
      </c>
      <c r="B181" s="288"/>
      <c r="C181" s="288"/>
      <c r="D181" s="288"/>
      <c r="E181" s="289">
        <v>92</v>
      </c>
      <c r="F181" s="290"/>
      <c r="I181" s="291"/>
      <c r="J181" s="313"/>
      <c r="K181" s="314"/>
      <c r="L181" s="239"/>
      <c r="M181" s="239"/>
      <c r="N181" s="315"/>
      <c r="O181" s="239"/>
      <c r="P181" s="239"/>
      <c r="Q181" s="239"/>
      <c r="R181" s="239"/>
      <c r="S181" s="239"/>
      <c r="T181" s="239"/>
      <c r="U181" s="239"/>
      <c r="V181" s="239"/>
      <c r="W181" s="239"/>
    </row>
    <row r="182" spans="1:23">
      <c r="A182" s="288" t="s">
        <v>169</v>
      </c>
      <c r="B182" s="288"/>
      <c r="C182" s="288"/>
      <c r="D182" s="288"/>
      <c r="E182" s="288">
        <v>4</v>
      </c>
      <c r="F182" s="291"/>
      <c r="G182" s="292"/>
      <c r="H182" s="239"/>
      <c r="I182" s="291"/>
      <c r="J182" s="291"/>
      <c r="K182" s="291"/>
      <c r="L182" s="291"/>
      <c r="M182" s="291"/>
      <c r="N182" s="291"/>
      <c r="O182" s="239"/>
      <c r="P182" s="239"/>
      <c r="Q182" s="239"/>
      <c r="R182" s="239"/>
      <c r="S182" s="239"/>
      <c r="T182" s="239"/>
      <c r="U182" s="239"/>
      <c r="V182" s="239"/>
      <c r="W182" s="239"/>
    </row>
    <row r="183" spans="1:23">
      <c r="A183" s="288" t="s">
        <v>28</v>
      </c>
      <c r="B183" s="288"/>
      <c r="C183" s="288"/>
      <c r="D183" s="288"/>
      <c r="E183" s="288">
        <v>43</v>
      </c>
      <c r="F183" s="291"/>
      <c r="G183" s="291"/>
      <c r="H183" s="239"/>
      <c r="I183" s="291"/>
      <c r="J183" s="291"/>
      <c r="K183" s="291"/>
      <c r="L183" s="291"/>
      <c r="M183" s="291"/>
      <c r="N183" s="291"/>
      <c r="O183" s="239"/>
      <c r="P183" s="239"/>
      <c r="Q183" s="239"/>
      <c r="R183" s="239"/>
      <c r="S183" s="239"/>
      <c r="T183" s="239"/>
      <c r="U183" s="239"/>
      <c r="V183" s="239"/>
      <c r="W183" s="239"/>
    </row>
    <row r="184" spans="1:23">
      <c r="A184" s="293" t="s">
        <v>82</v>
      </c>
      <c r="B184" s="294"/>
      <c r="C184" s="294"/>
      <c r="D184" s="295"/>
      <c r="E184" s="288">
        <f>SUM(E181:E183)</f>
        <v>139</v>
      </c>
      <c r="F184" s="291"/>
      <c r="G184" s="291"/>
      <c r="H184" s="239"/>
      <c r="I184" s="291"/>
      <c r="J184" s="291"/>
      <c r="K184" s="291"/>
      <c r="L184" s="291"/>
      <c r="M184" s="291"/>
      <c r="N184" s="291"/>
      <c r="O184" s="239"/>
      <c r="P184" s="239"/>
      <c r="Q184" s="239"/>
      <c r="R184" s="239"/>
      <c r="S184" s="239"/>
      <c r="T184" s="239"/>
      <c r="U184" s="239"/>
      <c r="V184" s="239"/>
      <c r="W184" s="239"/>
    </row>
    <row r="185" spans="1:23">
      <c r="A185" s="293"/>
      <c r="B185" s="294"/>
      <c r="C185" s="294"/>
      <c r="D185" s="294"/>
      <c r="E185" s="295"/>
      <c r="F185" s="291"/>
      <c r="G185" s="291"/>
      <c r="H185" s="239"/>
      <c r="I185" s="291"/>
      <c r="J185" s="291"/>
      <c r="K185" s="291"/>
      <c r="L185" s="291"/>
      <c r="M185" s="291"/>
      <c r="N185" s="291"/>
      <c r="O185" s="239"/>
      <c r="P185" s="239"/>
      <c r="Q185" s="239"/>
      <c r="R185" s="239"/>
      <c r="S185" s="239"/>
      <c r="T185" s="239"/>
      <c r="U185" s="239"/>
      <c r="V185" s="239"/>
      <c r="W185" s="239"/>
    </row>
    <row r="186" ht="78" customHeight="1" spans="1:23">
      <c r="A186" s="296" t="s">
        <v>281</v>
      </c>
      <c r="B186" s="297"/>
      <c r="C186" s="297"/>
      <c r="D186" s="298"/>
      <c r="E186" s="288">
        <v>2</v>
      </c>
      <c r="F186" s="291"/>
      <c r="G186" s="299"/>
      <c r="H186" s="239"/>
      <c r="I186" s="291"/>
      <c r="J186" s="291"/>
      <c r="K186" s="291"/>
      <c r="L186" s="291"/>
      <c r="M186" s="291"/>
      <c r="N186" s="291"/>
      <c r="O186" s="239"/>
      <c r="P186" s="239"/>
      <c r="Q186" s="239"/>
      <c r="R186" s="239"/>
      <c r="S186" s="239"/>
      <c r="T186" s="239"/>
      <c r="U186" s="239"/>
      <c r="V186" s="239"/>
      <c r="W186" s="239"/>
    </row>
    <row r="187" ht="78" customHeight="1" spans="1:23">
      <c r="A187" s="296" t="s">
        <v>282</v>
      </c>
      <c r="B187" s="297"/>
      <c r="C187" s="297"/>
      <c r="D187" s="298"/>
      <c r="E187" s="288">
        <v>3</v>
      </c>
      <c r="F187" s="291"/>
      <c r="G187" s="291"/>
      <c r="H187" s="239"/>
      <c r="I187" s="291"/>
      <c r="J187" s="291"/>
      <c r="K187" s="291"/>
      <c r="L187" s="239"/>
      <c r="M187" s="239"/>
      <c r="N187" s="315"/>
      <c r="O187" s="239"/>
      <c r="P187" s="239"/>
      <c r="Q187" s="239"/>
      <c r="R187" s="239"/>
      <c r="S187" s="239"/>
      <c r="T187" s="239"/>
      <c r="U187" s="239"/>
      <c r="V187" s="239"/>
      <c r="W187" s="239"/>
    </row>
    <row r="188" ht="29.25" customHeight="1" spans="1:23">
      <c r="A188" s="300" t="s">
        <v>283</v>
      </c>
      <c r="B188" s="300"/>
      <c r="C188" s="300"/>
      <c r="D188" s="300"/>
      <c r="E188" s="300">
        <f>E187+E186</f>
        <v>5</v>
      </c>
      <c r="F188" s="291"/>
      <c r="G188" s="291"/>
      <c r="H188" s="239"/>
      <c r="I188" s="291"/>
      <c r="J188" s="313"/>
      <c r="K188" s="314"/>
      <c r="L188" s="239"/>
      <c r="M188" s="239"/>
      <c r="N188" s="315"/>
      <c r="O188" s="239"/>
      <c r="P188" s="239"/>
      <c r="Q188" s="239"/>
      <c r="R188" s="239"/>
      <c r="S188" s="239"/>
      <c r="T188" s="239"/>
      <c r="U188" s="239"/>
      <c r="V188" s="239"/>
      <c r="W188" s="239"/>
    </row>
    <row r="189" ht="29.25" customHeight="1" spans="1:23">
      <c r="A189" s="301" t="s">
        <v>284</v>
      </c>
      <c r="B189" s="302"/>
      <c r="C189" s="302"/>
      <c r="D189" s="303"/>
      <c r="E189" s="304">
        <f>SUM(E184,E188)</f>
        <v>144</v>
      </c>
      <c r="F189" s="292"/>
      <c r="G189" s="291"/>
      <c r="H189" s="239"/>
      <c r="I189" s="291"/>
      <c r="J189" s="313"/>
      <c r="K189" s="314"/>
      <c r="L189" s="239"/>
      <c r="M189" s="239"/>
      <c r="N189" s="315"/>
      <c r="O189" s="239"/>
      <c r="P189" s="239"/>
      <c r="Q189" s="239"/>
      <c r="R189" s="239"/>
      <c r="S189" s="239"/>
      <c r="T189" s="239"/>
      <c r="U189" s="239"/>
      <c r="V189" s="239"/>
      <c r="W189" s="239"/>
    </row>
    <row r="190" spans="1:23">
      <c r="A190" s="241"/>
      <c r="B190" s="241"/>
      <c r="C190" s="241"/>
      <c r="D190" s="241"/>
      <c r="E190" s="241"/>
      <c r="F190" s="305"/>
      <c r="G190" s="291"/>
      <c r="H190" s="239"/>
      <c r="I190" s="291"/>
      <c r="J190" s="313"/>
      <c r="K190" s="314"/>
      <c r="L190" s="239"/>
      <c r="M190" s="239"/>
      <c r="N190" s="315"/>
      <c r="O190" s="239"/>
      <c r="P190" s="239"/>
      <c r="Q190" s="239"/>
      <c r="R190" s="239"/>
      <c r="S190" s="239"/>
      <c r="T190" s="239"/>
      <c r="U190" s="239"/>
      <c r="V190" s="239"/>
      <c r="W190" s="239"/>
    </row>
    <row r="191" ht="7.5" customHeight="1" spans="1:23">
      <c r="A191" s="306"/>
      <c r="B191" s="306"/>
      <c r="C191" s="306"/>
      <c r="D191" s="306"/>
      <c r="E191" s="306"/>
      <c r="F191" s="291"/>
      <c r="G191" s="307"/>
      <c r="H191" s="257"/>
      <c r="I191" s="291"/>
      <c r="J191" s="313"/>
      <c r="K191" s="314"/>
      <c r="L191" s="239"/>
      <c r="M191" s="239"/>
      <c r="N191" s="315"/>
      <c r="O191" s="239"/>
      <c r="P191" s="239"/>
      <c r="Q191" s="239"/>
      <c r="R191" s="239"/>
      <c r="S191" s="239"/>
      <c r="T191" s="239"/>
      <c r="U191" s="239"/>
      <c r="V191" s="239"/>
      <c r="W191" s="239"/>
    </row>
    <row r="192" ht="3" customHeight="1" spans="1:23">
      <c r="A192" s="306"/>
      <c r="B192" s="306"/>
      <c r="C192" s="306"/>
      <c r="D192" s="306"/>
      <c r="E192" s="306"/>
      <c r="F192" s="291"/>
      <c r="G192" s="307"/>
      <c r="H192" s="257"/>
      <c r="I192" s="291"/>
      <c r="J192" s="313"/>
      <c r="K192" s="314"/>
      <c r="L192" s="239"/>
      <c r="M192" s="239"/>
      <c r="N192" s="315"/>
      <c r="O192" s="239"/>
      <c r="P192" s="239"/>
      <c r="Q192" s="239"/>
      <c r="R192" s="239"/>
      <c r="S192" s="239"/>
      <c r="T192" s="239"/>
      <c r="U192" s="239"/>
      <c r="V192" s="239"/>
      <c r="W192" s="239"/>
    </row>
    <row r="193" ht="105" customHeight="1" spans="1:23">
      <c r="A193" s="258"/>
      <c r="B193" s="239"/>
      <c r="C193" s="316"/>
      <c r="D193" s="317" t="s">
        <v>285</v>
      </c>
      <c r="E193" s="318" t="s">
        <v>286</v>
      </c>
      <c r="F193" s="319"/>
      <c r="G193" s="320" t="s">
        <v>287</v>
      </c>
      <c r="H193" s="321" t="s">
        <v>288</v>
      </c>
      <c r="I193" s="329"/>
      <c r="J193" s="313"/>
      <c r="K193" s="314"/>
      <c r="L193" s="239"/>
      <c r="M193" s="239"/>
      <c r="N193" s="315"/>
      <c r="O193" s="239"/>
      <c r="P193" s="239"/>
      <c r="Q193" s="239"/>
      <c r="R193" s="239"/>
      <c r="S193" s="239"/>
      <c r="T193" s="239"/>
      <c r="U193" s="239"/>
      <c r="V193" s="239"/>
      <c r="W193" s="239"/>
    </row>
    <row r="194" spans="1:23">
      <c r="A194" s="239"/>
      <c r="B194" s="258"/>
      <c r="C194" s="239"/>
      <c r="D194" s="322" t="s">
        <v>289</v>
      </c>
      <c r="E194" s="322">
        <f ca="1">COUNTIFS(A4:N174,"AMAROK")</f>
        <v>14</v>
      </c>
      <c r="F194" s="291"/>
      <c r="G194" s="322" t="s">
        <v>72</v>
      </c>
      <c r="H194" s="322">
        <f ca="1">COUNTIF(A10:O176,"amarok")</f>
        <v>14</v>
      </c>
      <c r="I194" s="291"/>
      <c r="J194" s="313"/>
      <c r="K194" s="314"/>
      <c r="L194" s="291"/>
      <c r="M194" s="239"/>
      <c r="N194" s="315"/>
      <c r="O194" s="239"/>
      <c r="P194" s="239"/>
      <c r="Q194" s="239"/>
      <c r="R194" s="239"/>
      <c r="S194" s="239"/>
      <c r="T194" s="239"/>
      <c r="U194" s="239"/>
      <c r="V194" s="239"/>
      <c r="W194" s="239"/>
    </row>
    <row r="195" spans="1:23">
      <c r="A195" s="239"/>
      <c r="B195" s="258"/>
      <c r="C195" s="323"/>
      <c r="D195" s="324" t="s">
        <v>290</v>
      </c>
      <c r="E195" s="324">
        <f ca="1">COUNTIF(A4:N173,"L200")</f>
        <v>3</v>
      </c>
      <c r="F195" s="291"/>
      <c r="G195" s="324" t="s">
        <v>291</v>
      </c>
      <c r="H195" s="324">
        <f ca="1">COUNTIF(A10:O176,"l200")</f>
        <v>3</v>
      </c>
      <c r="I195" s="291"/>
      <c r="J195" s="313"/>
      <c r="K195" s="314"/>
      <c r="L195" s="291"/>
      <c r="M195" s="239"/>
      <c r="N195" s="315"/>
      <c r="O195" s="239"/>
      <c r="P195" s="239"/>
      <c r="Q195" s="239"/>
      <c r="R195" s="239"/>
      <c r="S195" s="239"/>
      <c r="T195" s="239"/>
      <c r="U195" s="239"/>
      <c r="V195" s="239"/>
      <c r="W195" s="239"/>
    </row>
    <row r="196" spans="1:23">
      <c r="A196" s="239"/>
      <c r="B196" s="258"/>
      <c r="C196" s="325"/>
      <c r="D196" s="324" t="s">
        <v>292</v>
      </c>
      <c r="E196" s="324">
        <f ca="1">COUNTIF(A4:N173,"ONIX")</f>
        <v>1</v>
      </c>
      <c r="F196" s="291"/>
      <c r="G196" s="324" t="s">
        <v>293</v>
      </c>
      <c r="H196" s="324">
        <f ca="1">COUNTIF(A10:O176,"onix")</f>
        <v>1</v>
      </c>
      <c r="I196" s="291"/>
      <c r="J196" s="313"/>
      <c r="K196" s="314"/>
      <c r="L196" s="291"/>
      <c r="M196" s="239"/>
      <c r="N196" s="315"/>
      <c r="O196" s="239"/>
      <c r="P196" s="239"/>
      <c r="Q196" s="239"/>
      <c r="R196" s="239"/>
      <c r="S196" s="239"/>
      <c r="T196" s="239"/>
      <c r="U196" s="239"/>
      <c r="V196" s="239"/>
      <c r="W196" s="239"/>
    </row>
    <row r="197" spans="1:23">
      <c r="A197" s="239"/>
      <c r="B197" s="258"/>
      <c r="C197" s="239"/>
      <c r="D197" s="324" t="s">
        <v>294</v>
      </c>
      <c r="E197" s="324">
        <f ca="1">COUNTIF(A4:N173,"SAVEIRO")</f>
        <v>7</v>
      </c>
      <c r="F197" s="291"/>
      <c r="G197" s="324" t="s">
        <v>49</v>
      </c>
      <c r="H197" s="324">
        <f ca="1">COUNTIF(A10:O176,"saveiro")</f>
        <v>7</v>
      </c>
      <c r="I197" s="291"/>
      <c r="J197" s="313"/>
      <c r="K197" s="314"/>
      <c r="L197" s="291"/>
      <c r="M197" s="239"/>
      <c r="N197" s="315"/>
      <c r="O197" s="239"/>
      <c r="P197" s="239"/>
      <c r="Q197" s="239"/>
      <c r="R197" s="239"/>
      <c r="S197" s="239"/>
      <c r="T197" s="239"/>
      <c r="U197" s="239"/>
      <c r="V197" s="239"/>
      <c r="W197" s="239"/>
    </row>
    <row r="198" spans="1:23">
      <c r="A198" s="239"/>
      <c r="B198" s="258"/>
      <c r="C198" s="239"/>
      <c r="D198" s="324" t="s">
        <v>295</v>
      </c>
      <c r="E198" s="324">
        <v>43</v>
      </c>
      <c r="F198" s="291"/>
      <c r="G198" s="324" t="s">
        <v>28</v>
      </c>
      <c r="H198" s="324">
        <f ca="1">COUNTIF(A10:O176,"MOTO")</f>
        <v>43</v>
      </c>
      <c r="I198" s="291"/>
      <c r="J198" s="313"/>
      <c r="K198" s="314"/>
      <c r="L198" s="291"/>
      <c r="M198" s="239"/>
      <c r="N198" s="315"/>
      <c r="O198" s="239"/>
      <c r="P198" s="239"/>
      <c r="Q198" s="239"/>
      <c r="R198" s="239"/>
      <c r="S198" s="239"/>
      <c r="T198" s="239"/>
      <c r="U198" s="239"/>
      <c r="V198" s="239"/>
      <c r="W198" s="239"/>
    </row>
    <row r="199" spans="1:23">
      <c r="A199" s="239"/>
      <c r="B199" s="258"/>
      <c r="C199" s="239"/>
      <c r="D199" s="324" t="s">
        <v>296</v>
      </c>
      <c r="E199" s="324">
        <f ca="1">COUNTIF(A12:N179,"GOL")</f>
        <v>42</v>
      </c>
      <c r="F199" s="291"/>
      <c r="G199" s="324" t="s">
        <v>44</v>
      </c>
      <c r="H199" s="324">
        <f ca="1">COUNTIF(A10:O176,"GOL")</f>
        <v>42</v>
      </c>
      <c r="I199" s="291"/>
      <c r="J199" s="313"/>
      <c r="K199" s="314"/>
      <c r="L199" s="291"/>
      <c r="M199" s="239"/>
      <c r="N199" s="315"/>
      <c r="O199" s="239"/>
      <c r="P199" s="239"/>
      <c r="Q199" s="239"/>
      <c r="R199" s="239"/>
      <c r="S199" s="239"/>
      <c r="T199" s="239"/>
      <c r="U199" s="239"/>
      <c r="V199" s="239"/>
      <c r="W199" s="239"/>
    </row>
    <row r="200" spans="1:23">
      <c r="A200" s="239"/>
      <c r="B200" s="258"/>
      <c r="C200" s="239"/>
      <c r="D200" s="324" t="s">
        <v>297</v>
      </c>
      <c r="E200" s="324">
        <f ca="1">COUNTIF(A4:N173,"SANDERO")</f>
        <v>0</v>
      </c>
      <c r="F200" s="291"/>
      <c r="G200" s="324" t="s">
        <v>298</v>
      </c>
      <c r="H200" s="324">
        <f ca="1">COUNTIF(A10:O176,"SANDERO")</f>
        <v>0</v>
      </c>
      <c r="I200" s="291"/>
      <c r="J200" s="313"/>
      <c r="K200" s="314"/>
      <c r="L200" s="291"/>
      <c r="M200" s="239"/>
      <c r="N200" s="315"/>
      <c r="O200" s="239"/>
      <c r="P200" s="239"/>
      <c r="Q200" s="239"/>
      <c r="R200" s="239"/>
      <c r="S200" s="239"/>
      <c r="T200" s="239"/>
      <c r="U200" s="239"/>
      <c r="V200" s="239"/>
      <c r="W200" s="239"/>
    </row>
    <row r="201" spans="1:23">
      <c r="A201" s="239"/>
      <c r="B201" s="258"/>
      <c r="C201" s="239"/>
      <c r="D201" s="324" t="s">
        <v>299</v>
      </c>
      <c r="E201" s="324">
        <v>5</v>
      </c>
      <c r="F201" s="291"/>
      <c r="G201" s="324" t="s">
        <v>194</v>
      </c>
      <c r="H201" s="324">
        <v>5</v>
      </c>
      <c r="I201" s="291"/>
      <c r="J201" s="313"/>
      <c r="K201" s="314"/>
      <c r="L201" s="291"/>
      <c r="M201" s="239"/>
      <c r="N201" s="315"/>
      <c r="O201" s="239"/>
      <c r="P201" s="239"/>
      <c r="Q201" s="239"/>
      <c r="R201" s="239"/>
      <c r="S201" s="239"/>
      <c r="T201" s="239"/>
      <c r="U201" s="239"/>
      <c r="V201" s="239"/>
      <c r="W201" s="239"/>
    </row>
    <row r="202" spans="1:23">
      <c r="A202" s="239"/>
      <c r="B202" s="258"/>
      <c r="C202" s="239"/>
      <c r="D202" s="324" t="s">
        <v>300</v>
      </c>
      <c r="E202" s="324">
        <v>14</v>
      </c>
      <c r="F202" s="291"/>
      <c r="G202" s="324" t="s">
        <v>62</v>
      </c>
      <c r="H202" s="324">
        <f ca="1">COUNTIF(A10:O176,"OROCH")</f>
        <v>13</v>
      </c>
      <c r="I202" s="291"/>
      <c r="J202" s="313"/>
      <c r="K202" s="314"/>
      <c r="L202" s="291"/>
      <c r="M202" s="239"/>
      <c r="N202" s="315"/>
      <c r="O202" s="239"/>
      <c r="P202" s="239"/>
      <c r="Q202" s="239"/>
      <c r="R202" s="239"/>
      <c r="S202" s="239"/>
      <c r="T202" s="239"/>
      <c r="U202" s="239"/>
      <c r="V202" s="239"/>
      <c r="W202" s="239"/>
    </row>
    <row r="203" ht="56.25" spans="1:23">
      <c r="A203" s="239"/>
      <c r="B203" s="258"/>
      <c r="C203" s="239"/>
      <c r="D203" s="326" t="s">
        <v>301</v>
      </c>
      <c r="E203" s="324">
        <v>4</v>
      </c>
      <c r="F203" s="291"/>
      <c r="G203" s="324" t="s">
        <v>169</v>
      </c>
      <c r="H203" s="324">
        <v>4</v>
      </c>
      <c r="I203" s="291"/>
      <c r="J203" s="313"/>
      <c r="K203" s="314"/>
      <c r="L203" s="291"/>
      <c r="M203" s="239"/>
      <c r="N203" s="315"/>
      <c r="O203" s="239"/>
      <c r="P203" s="239"/>
      <c r="Q203" s="239"/>
      <c r="R203" s="239"/>
      <c r="S203" s="239"/>
      <c r="T203" s="239"/>
      <c r="U203" s="239"/>
      <c r="V203" s="239"/>
      <c r="W203" s="239"/>
    </row>
    <row r="204" spans="1:23">
      <c r="A204" s="239"/>
      <c r="B204" s="258"/>
      <c r="C204" s="239"/>
      <c r="D204" s="324" t="s">
        <v>302</v>
      </c>
      <c r="E204" s="324">
        <f ca="1">COUNTIF(A4:N173,"VERSA")</f>
        <v>0</v>
      </c>
      <c r="F204" s="291"/>
      <c r="G204" s="324" t="s">
        <v>303</v>
      </c>
      <c r="H204" s="324">
        <v>0</v>
      </c>
      <c r="I204" s="291"/>
      <c r="J204" s="313"/>
      <c r="K204" s="314"/>
      <c r="L204" s="291"/>
      <c r="M204" s="239"/>
      <c r="N204" s="315"/>
      <c r="O204" s="239"/>
      <c r="P204" s="239"/>
      <c r="Q204" s="239"/>
      <c r="R204" s="239"/>
      <c r="S204" s="239"/>
      <c r="T204" s="239"/>
      <c r="U204" s="239"/>
      <c r="V204" s="239"/>
      <c r="W204" s="239"/>
    </row>
    <row r="205" spans="1:23">
      <c r="A205" s="239"/>
      <c r="B205" s="258"/>
      <c r="C205" s="239"/>
      <c r="D205" s="324" t="s">
        <v>304</v>
      </c>
      <c r="E205" s="324">
        <v>0</v>
      </c>
      <c r="F205" s="291"/>
      <c r="G205" s="324" t="s">
        <v>304</v>
      </c>
      <c r="H205" s="324">
        <v>0</v>
      </c>
      <c r="I205" s="291"/>
      <c r="J205" s="313"/>
      <c r="K205" s="314"/>
      <c r="L205" s="291"/>
      <c r="M205" s="239"/>
      <c r="N205" s="315"/>
      <c r="O205" s="239"/>
      <c r="P205" s="239"/>
      <c r="Q205" s="239"/>
      <c r="R205" s="239"/>
      <c r="S205" s="239"/>
      <c r="T205" s="239"/>
      <c r="U205" s="239"/>
      <c r="V205" s="239"/>
      <c r="W205" s="239"/>
    </row>
    <row r="206" spans="1:23">
      <c r="A206" s="239"/>
      <c r="B206" s="258"/>
      <c r="C206" s="239"/>
      <c r="D206" s="324" t="s">
        <v>305</v>
      </c>
      <c r="E206" s="324">
        <f ca="1">COUNTIF(A4:N173,"VIRTUS")</f>
        <v>0</v>
      </c>
      <c r="F206" s="291"/>
      <c r="G206" s="324" t="s">
        <v>306</v>
      </c>
      <c r="H206" s="324">
        <f ca="1">COUNTIF(A10:N176,"VIRTUS")</f>
        <v>0</v>
      </c>
      <c r="I206" s="291"/>
      <c r="J206" s="313"/>
      <c r="K206" s="314"/>
      <c r="L206" s="291"/>
      <c r="M206" s="239"/>
      <c r="N206" s="315"/>
      <c r="O206" s="239"/>
      <c r="P206" s="239"/>
      <c r="Q206" s="239"/>
      <c r="R206" s="239"/>
      <c r="S206" s="239"/>
      <c r="T206" s="239"/>
      <c r="U206" s="239"/>
      <c r="V206" s="239"/>
      <c r="W206" s="239"/>
    </row>
    <row r="207" spans="1:23">
      <c r="A207" s="239"/>
      <c r="B207" s="258"/>
      <c r="C207" s="239"/>
      <c r="D207" s="324" t="s">
        <v>307</v>
      </c>
      <c r="E207" s="324">
        <v>1</v>
      </c>
      <c r="F207" s="291"/>
      <c r="G207" s="324" t="s">
        <v>23</v>
      </c>
      <c r="H207" s="324">
        <v>1</v>
      </c>
      <c r="I207" s="291"/>
      <c r="J207" s="313"/>
      <c r="K207" s="314"/>
      <c r="L207" s="291"/>
      <c r="M207" s="239"/>
      <c r="N207" s="315"/>
      <c r="O207" s="239"/>
      <c r="P207" s="239"/>
      <c r="Q207" s="239"/>
      <c r="R207" s="239"/>
      <c r="S207" s="239"/>
      <c r="T207" s="239"/>
      <c r="U207" s="239"/>
      <c r="V207" s="239"/>
      <c r="W207" s="239"/>
    </row>
    <row r="208" spans="1:23">
      <c r="A208" s="239"/>
      <c r="B208" s="258"/>
      <c r="C208" s="239"/>
      <c r="D208" s="324" t="s">
        <v>308</v>
      </c>
      <c r="E208" s="324">
        <f ca="1">COUNTIF(A4:N173,"FORD/KA")</f>
        <v>1</v>
      </c>
      <c r="F208" s="291"/>
      <c r="G208" s="324" t="s">
        <v>163</v>
      </c>
      <c r="H208" s="324">
        <f ca="1">COUNTIF(A10:N176,"FORD/KA")</f>
        <v>1</v>
      </c>
      <c r="I208" s="291"/>
      <c r="J208" s="313"/>
      <c r="K208" s="314"/>
      <c r="L208" s="291"/>
      <c r="M208" s="239"/>
      <c r="N208" s="315"/>
      <c r="O208" s="239"/>
      <c r="P208" s="239"/>
      <c r="Q208" s="239"/>
      <c r="R208" s="239"/>
      <c r="S208" s="239"/>
      <c r="T208" s="239"/>
      <c r="U208" s="239"/>
      <c r="V208" s="239"/>
      <c r="W208" s="239"/>
    </row>
    <row r="209" spans="1:23">
      <c r="A209" s="239"/>
      <c r="B209" s="258"/>
      <c r="C209" s="239"/>
      <c r="D209" s="324" t="s">
        <v>309</v>
      </c>
      <c r="E209" s="324">
        <v>0</v>
      </c>
      <c r="F209" s="291"/>
      <c r="G209" s="324" t="s">
        <v>16</v>
      </c>
      <c r="H209" s="324">
        <v>0</v>
      </c>
      <c r="I209" s="291"/>
      <c r="J209" s="313"/>
      <c r="K209" s="314"/>
      <c r="L209" s="291"/>
      <c r="M209" s="239"/>
      <c r="N209" s="315"/>
      <c r="O209" s="239"/>
      <c r="P209" s="239"/>
      <c r="Q209" s="239"/>
      <c r="R209" s="239"/>
      <c r="S209" s="239"/>
      <c r="T209" s="239"/>
      <c r="U209" s="239"/>
      <c r="V209" s="239"/>
      <c r="W209" s="239"/>
    </row>
    <row r="210" spans="1:23">
      <c r="A210" s="258"/>
      <c r="B210" s="239"/>
      <c r="C210" s="257"/>
      <c r="D210" s="324" t="s">
        <v>310</v>
      </c>
      <c r="E210" s="324">
        <f ca="1">COUNTIF(A4:N173,"STRADA")</f>
        <v>3</v>
      </c>
      <c r="F210" s="291"/>
      <c r="G210" s="324" t="s">
        <v>88</v>
      </c>
      <c r="H210" s="324">
        <f ca="1">COUNTIF(A10:O176,"STRADA")</f>
        <v>3</v>
      </c>
      <c r="I210" s="291"/>
      <c r="J210" s="313"/>
      <c r="K210" s="313"/>
      <c r="L210" s="291"/>
      <c r="M210" s="239"/>
      <c r="N210" s="315"/>
      <c r="O210" s="239"/>
      <c r="P210" s="239"/>
      <c r="Q210" s="239"/>
      <c r="R210" s="239"/>
      <c r="S210" s="239"/>
      <c r="T210" s="239"/>
      <c r="U210" s="239"/>
      <c r="V210" s="239"/>
      <c r="W210" s="239"/>
    </row>
    <row r="211" spans="1:23">
      <c r="A211" s="239"/>
      <c r="B211" s="258"/>
      <c r="C211" s="239"/>
      <c r="D211" s="324" t="s">
        <v>311</v>
      </c>
      <c r="E211" s="324">
        <f ca="1">COUNTIF(A4:N173,"FRONTIER")</f>
        <v>1</v>
      </c>
      <c r="F211" s="291"/>
      <c r="G211" s="324" t="s">
        <v>54</v>
      </c>
      <c r="H211" s="324">
        <f ca="1">COUNTIF(A10:O176,"FRONTIER")</f>
        <v>1</v>
      </c>
      <c r="I211" s="291"/>
      <c r="J211" s="313"/>
      <c r="K211" s="313"/>
      <c r="L211" s="291"/>
      <c r="M211" s="239"/>
      <c r="N211" s="315"/>
      <c r="O211" s="239"/>
      <c r="P211" s="239"/>
      <c r="Q211" s="239"/>
      <c r="R211" s="239"/>
      <c r="S211" s="239"/>
      <c r="T211" s="239"/>
      <c r="U211" s="239"/>
      <c r="V211" s="239"/>
      <c r="W211" s="239"/>
    </row>
    <row r="212" spans="1:23">
      <c r="A212" s="239"/>
      <c r="B212" s="258"/>
      <c r="C212" s="239"/>
      <c r="D212" s="327" t="s">
        <v>312</v>
      </c>
      <c r="E212" s="327">
        <f ca="1">SUM(E194:E211)</f>
        <v>139</v>
      </c>
      <c r="F212" s="244"/>
      <c r="G212" s="328" t="s">
        <v>312</v>
      </c>
      <c r="H212" s="328">
        <f ca="1">SUM(H194:H211)</f>
        <v>138</v>
      </c>
      <c r="I212" s="291"/>
      <c r="J212" s="313"/>
      <c r="K212" s="313"/>
      <c r="L212" s="291"/>
      <c r="M212" s="239"/>
      <c r="N212" s="315"/>
      <c r="O212" s="239"/>
      <c r="P212" s="239"/>
      <c r="Q212" s="239"/>
      <c r="R212" s="239"/>
      <c r="S212" s="239"/>
      <c r="T212" s="239"/>
      <c r="U212" s="239"/>
      <c r="V212" s="239"/>
      <c r="W212" s="239"/>
    </row>
    <row r="213" spans="1:23">
      <c r="A213" s="239"/>
      <c r="B213" s="258"/>
      <c r="C213" s="239"/>
      <c r="D213" s="239"/>
      <c r="E213" s="239"/>
      <c r="F213" s="244"/>
      <c r="G213" s="239"/>
      <c r="H213" s="239"/>
      <c r="I213" s="291"/>
      <c r="J213" s="313"/>
      <c r="K213" s="313"/>
      <c r="L213" s="291"/>
      <c r="M213" s="239"/>
      <c r="N213" s="315"/>
      <c r="O213" s="239"/>
      <c r="P213" s="239"/>
      <c r="Q213" s="239"/>
      <c r="R213" s="239"/>
      <c r="S213" s="239"/>
      <c r="T213" s="239"/>
      <c r="U213" s="239"/>
      <c r="V213" s="239"/>
      <c r="W213" s="239"/>
    </row>
    <row r="214" spans="1:23">
      <c r="A214" s="239"/>
      <c r="B214" s="258"/>
      <c r="C214" s="258"/>
      <c r="D214" s="239"/>
      <c r="E214" s="239"/>
      <c r="F214" s="244"/>
      <c r="G214" s="239"/>
      <c r="H214" s="239"/>
      <c r="I214" s="291"/>
      <c r="J214" s="313"/>
      <c r="K214" s="313"/>
      <c r="L214" s="291"/>
      <c r="M214" s="239"/>
      <c r="N214" s="315"/>
      <c r="O214" s="239"/>
      <c r="P214" s="239"/>
      <c r="Q214" s="239"/>
      <c r="R214" s="239"/>
      <c r="S214" s="239"/>
      <c r="T214" s="239"/>
      <c r="U214" s="239"/>
      <c r="V214" s="239"/>
      <c r="W214" s="239"/>
    </row>
    <row r="215" spans="1:23">
      <c r="A215" s="239"/>
      <c r="B215" s="258"/>
      <c r="C215" s="258"/>
      <c r="D215" s="239"/>
      <c r="E215" s="239"/>
      <c r="F215" s="244"/>
      <c r="G215" s="239"/>
      <c r="H215" s="239"/>
      <c r="I215" s="239"/>
      <c r="J215" s="313"/>
      <c r="K215" s="313"/>
      <c r="L215" s="291"/>
      <c r="M215" s="239"/>
      <c r="N215" s="315"/>
      <c r="O215" s="239"/>
      <c r="P215" s="239"/>
      <c r="Q215" s="239"/>
      <c r="R215" s="239"/>
      <c r="S215" s="239"/>
      <c r="T215" s="239"/>
      <c r="U215" s="239"/>
      <c r="V215" s="239"/>
      <c r="W215" s="239"/>
    </row>
    <row r="216" spans="1:23">
      <c r="A216" s="239"/>
      <c r="B216" s="258"/>
      <c r="C216" s="258"/>
      <c r="D216" s="239"/>
      <c r="E216" s="239"/>
      <c r="F216" s="244"/>
      <c r="G216" s="239"/>
      <c r="H216" s="239"/>
      <c r="I216" s="239"/>
      <c r="J216" s="313"/>
      <c r="K216" s="313"/>
      <c r="L216" s="329"/>
      <c r="M216" s="239"/>
      <c r="N216" s="315"/>
      <c r="O216" s="239"/>
      <c r="P216" s="239"/>
      <c r="Q216" s="239"/>
      <c r="R216" s="239"/>
      <c r="S216" s="239"/>
      <c r="T216" s="239"/>
      <c r="U216" s="239"/>
      <c r="V216" s="239"/>
      <c r="W216" s="239"/>
    </row>
    <row r="217" spans="1:23">
      <c r="A217" s="239"/>
      <c r="B217" s="258"/>
      <c r="C217" s="258"/>
      <c r="D217" s="239"/>
      <c r="E217" s="239"/>
      <c r="F217" s="239"/>
      <c r="G217" s="239"/>
      <c r="H217" s="239"/>
      <c r="I217" s="239"/>
      <c r="J217" s="313"/>
      <c r="K217" s="313"/>
      <c r="L217" s="329"/>
      <c r="M217" s="239"/>
      <c r="N217" s="315"/>
      <c r="O217" s="239"/>
      <c r="P217" s="239"/>
      <c r="Q217" s="239"/>
      <c r="R217" s="239"/>
      <c r="S217" s="239"/>
      <c r="T217" s="239"/>
      <c r="U217" s="239"/>
      <c r="V217" s="239"/>
      <c r="W217" s="239"/>
    </row>
    <row r="218" spans="1:23">
      <c r="A218" s="239"/>
      <c r="B218" s="258"/>
      <c r="C218" s="258"/>
      <c r="F218" s="244"/>
      <c r="G218" s="239"/>
      <c r="H218" s="239"/>
      <c r="I218" s="239"/>
      <c r="J218" s="313"/>
      <c r="K218" s="313"/>
      <c r="L218" s="329"/>
      <c r="M218" s="239"/>
      <c r="N218" s="315"/>
      <c r="O218" s="239"/>
      <c r="P218" s="239"/>
      <c r="Q218" s="239"/>
      <c r="R218" s="239"/>
      <c r="S218" s="239"/>
      <c r="T218" s="239"/>
      <c r="U218" s="239"/>
      <c r="V218" s="239"/>
      <c r="W218" s="239"/>
    </row>
    <row r="219" spans="1:23">
      <c r="A219" s="239"/>
      <c r="B219" s="258"/>
      <c r="C219" s="258"/>
      <c r="F219" s="244"/>
      <c r="G219" s="239"/>
      <c r="H219" s="239"/>
      <c r="I219" s="239"/>
      <c r="J219" s="313"/>
      <c r="K219" s="313"/>
      <c r="L219" s="329"/>
      <c r="M219" s="239"/>
      <c r="N219" s="315"/>
      <c r="O219" s="239"/>
      <c r="P219" s="239"/>
      <c r="Q219" s="239"/>
      <c r="R219" s="239"/>
      <c r="S219" s="239"/>
      <c r="T219" s="239"/>
      <c r="U219" s="239"/>
      <c r="V219" s="239"/>
      <c r="W219" s="239"/>
    </row>
    <row r="220" spans="1:23">
      <c r="A220" s="239"/>
      <c r="B220" s="258"/>
      <c r="C220" s="258"/>
      <c r="F220" s="244"/>
      <c r="G220" s="239"/>
      <c r="H220" s="239"/>
      <c r="L220" s="329"/>
      <c r="M220" s="239"/>
      <c r="N220" s="315"/>
      <c r="O220" s="239"/>
      <c r="P220" s="239"/>
      <c r="Q220" s="239"/>
      <c r="R220" s="239"/>
      <c r="S220" s="239"/>
      <c r="T220" s="239"/>
      <c r="U220" s="239"/>
      <c r="V220" s="239"/>
      <c r="W220" s="239"/>
    </row>
    <row r="221" spans="1:23">
      <c r="A221" s="239"/>
      <c r="B221" s="258"/>
      <c r="C221" s="258"/>
      <c r="F221" s="244"/>
      <c r="G221" s="239"/>
      <c r="H221" s="258"/>
      <c r="L221" s="329"/>
      <c r="M221" s="239"/>
      <c r="N221" s="315"/>
      <c r="O221" s="239"/>
      <c r="P221" s="239"/>
      <c r="Q221" s="239"/>
      <c r="R221" s="239"/>
      <c r="S221" s="239"/>
      <c r="T221" s="239"/>
      <c r="U221" s="239"/>
      <c r="V221" s="239"/>
      <c r="W221" s="239"/>
    </row>
    <row r="222" spans="1:23">
      <c r="A222" s="239"/>
      <c r="B222" s="258"/>
      <c r="C222" s="258"/>
      <c r="F222" s="244"/>
      <c r="G222" s="239"/>
      <c r="H222" s="258"/>
      <c r="L222" s="329"/>
      <c r="M222" s="239"/>
      <c r="N222" s="315"/>
      <c r="O222" s="239"/>
      <c r="P222" s="239"/>
      <c r="Q222" s="239"/>
      <c r="R222" s="239"/>
      <c r="S222" s="239"/>
      <c r="T222" s="239"/>
      <c r="U222" s="239"/>
      <c r="V222" s="239"/>
      <c r="W222" s="239"/>
    </row>
    <row r="223" spans="1:23">
      <c r="A223" s="239"/>
      <c r="B223" s="258"/>
      <c r="C223" s="258"/>
      <c r="F223" s="244"/>
      <c r="G223" s="239"/>
      <c r="H223" s="258"/>
      <c r="L223" s="329"/>
      <c r="M223" s="239"/>
      <c r="N223" s="315"/>
      <c r="O223" s="239"/>
      <c r="P223" s="239"/>
      <c r="Q223" s="239"/>
      <c r="R223" s="239"/>
      <c r="S223" s="239"/>
      <c r="T223" s="239"/>
      <c r="U223" s="239"/>
      <c r="V223" s="239"/>
      <c r="W223" s="239"/>
    </row>
    <row r="224" spans="1:23">
      <c r="A224" s="239"/>
      <c r="B224" s="258"/>
      <c r="C224" s="258"/>
      <c r="F224" s="244"/>
      <c r="G224" s="239"/>
      <c r="H224" s="258"/>
      <c r="L224" s="329"/>
      <c r="M224" s="239"/>
      <c r="N224" s="315"/>
      <c r="O224" s="239"/>
      <c r="P224" s="239"/>
      <c r="Q224" s="239"/>
      <c r="R224" s="239"/>
      <c r="S224" s="239"/>
      <c r="T224" s="239"/>
      <c r="U224" s="239"/>
      <c r="V224" s="239"/>
      <c r="W224" s="239"/>
    </row>
    <row r="225" spans="1:23">
      <c r="A225" s="239"/>
      <c r="B225" s="258"/>
      <c r="C225" s="239"/>
      <c r="D225" s="239"/>
      <c r="E225" s="239"/>
      <c r="F225" s="244"/>
      <c r="G225" s="239"/>
      <c r="H225" s="258"/>
      <c r="L225" s="329"/>
      <c r="M225" s="239"/>
      <c r="N225" s="315"/>
      <c r="O225" s="239"/>
      <c r="P225" s="239"/>
      <c r="Q225" s="239"/>
      <c r="R225" s="239"/>
      <c r="S225" s="239"/>
      <c r="T225" s="239"/>
      <c r="U225" s="239"/>
      <c r="V225" s="239"/>
      <c r="W225" s="239"/>
    </row>
    <row r="226" spans="1:23">
      <c r="A226" s="239"/>
      <c r="B226" s="258"/>
      <c r="C226" s="239"/>
      <c r="D226" s="239"/>
      <c r="E226" s="239"/>
      <c r="F226" s="244"/>
      <c r="G226" s="239"/>
      <c r="H226" s="258"/>
      <c r="L226" s="329"/>
      <c r="M226" s="239"/>
      <c r="N226" s="315"/>
      <c r="O226" s="239"/>
      <c r="P226" s="239"/>
      <c r="Q226" s="239"/>
      <c r="R226" s="239"/>
      <c r="S226" s="239"/>
      <c r="T226" s="239"/>
      <c r="U226" s="239"/>
      <c r="V226" s="239"/>
      <c r="W226" s="239"/>
    </row>
    <row r="227" spans="1:23">
      <c r="A227" s="239"/>
      <c r="B227" s="258"/>
      <c r="C227" s="239"/>
      <c r="D227" s="239"/>
      <c r="E227" s="239"/>
      <c r="F227" s="244"/>
      <c r="G227" s="239"/>
      <c r="H227" s="258"/>
      <c r="L227" s="329"/>
      <c r="M227" s="239"/>
      <c r="N227" s="315"/>
      <c r="O227" s="239"/>
      <c r="P227" s="239"/>
      <c r="Q227" s="239"/>
      <c r="R227" s="239"/>
      <c r="S227" s="239"/>
      <c r="T227" s="239"/>
      <c r="U227" s="239"/>
      <c r="V227" s="239"/>
      <c r="W227" s="239"/>
    </row>
    <row r="228" spans="1:23">
      <c r="A228" s="239"/>
      <c r="B228" s="258"/>
      <c r="C228" s="258"/>
      <c r="D228" s="239"/>
      <c r="E228" s="239"/>
      <c r="F228" s="244"/>
      <c r="G228" s="239"/>
      <c r="H228" s="258"/>
      <c r="L228" s="329"/>
      <c r="M228" s="239"/>
      <c r="N228" s="315"/>
      <c r="O228" s="239"/>
      <c r="P228" s="239"/>
      <c r="Q228" s="239"/>
      <c r="R228" s="239"/>
      <c r="S228" s="239"/>
      <c r="T228" s="239"/>
      <c r="U228" s="239"/>
      <c r="V228" s="239"/>
      <c r="W228" s="239"/>
    </row>
    <row r="229" spans="1:23">
      <c r="A229" s="239"/>
      <c r="B229" s="258"/>
      <c r="C229" s="258"/>
      <c r="D229" s="239"/>
      <c r="E229" s="239"/>
      <c r="F229" s="244"/>
      <c r="G229" s="239"/>
      <c r="H229" s="258"/>
      <c r="L229" s="329"/>
      <c r="M229" s="239"/>
      <c r="N229" s="315"/>
      <c r="O229" s="239"/>
      <c r="P229" s="239"/>
      <c r="Q229" s="239"/>
      <c r="R229" s="239"/>
      <c r="S229" s="239"/>
      <c r="T229" s="239"/>
      <c r="U229" s="239"/>
      <c r="V229" s="239"/>
      <c r="W229" s="239"/>
    </row>
    <row r="230" spans="1:23">
      <c r="A230" s="239"/>
      <c r="B230" s="258"/>
      <c r="C230" s="258"/>
      <c r="D230" s="239"/>
      <c r="E230" s="239"/>
      <c r="F230" s="244"/>
      <c r="G230" s="239"/>
      <c r="H230" s="258"/>
      <c r="L230" s="329"/>
      <c r="M230" s="239"/>
      <c r="N230" s="315"/>
      <c r="O230" s="239"/>
      <c r="P230" s="239"/>
      <c r="Q230" s="239"/>
      <c r="R230" s="239"/>
      <c r="S230" s="239"/>
      <c r="T230" s="239"/>
      <c r="U230" s="239"/>
      <c r="V230" s="239"/>
      <c r="W230" s="239"/>
    </row>
    <row r="231" spans="1:23">
      <c r="A231" s="239"/>
      <c r="B231" s="239"/>
      <c r="C231" s="258"/>
      <c r="D231" s="239"/>
      <c r="E231" s="239"/>
      <c r="F231" s="239"/>
      <c r="G231" s="239"/>
      <c r="H231" s="258"/>
      <c r="L231" s="329"/>
      <c r="M231" s="239"/>
      <c r="N231" s="315"/>
      <c r="O231" s="239"/>
      <c r="P231" s="239"/>
      <c r="Q231" s="239"/>
      <c r="R231" s="239"/>
      <c r="S231" s="239"/>
      <c r="T231" s="239"/>
      <c r="U231" s="239"/>
      <c r="V231" s="239"/>
      <c r="W231" s="239"/>
    </row>
    <row r="232" spans="1:23">
      <c r="A232" s="239"/>
      <c r="B232" s="239"/>
      <c r="C232" s="258"/>
      <c r="F232" s="239"/>
      <c r="G232" s="239"/>
      <c r="H232" s="258"/>
      <c r="L232" s="329"/>
      <c r="M232" s="239"/>
      <c r="N232" s="315"/>
      <c r="O232" s="239"/>
      <c r="P232" s="239"/>
      <c r="Q232" s="239"/>
      <c r="R232" s="239"/>
      <c r="S232" s="239"/>
      <c r="T232" s="239"/>
      <c r="U232" s="239"/>
      <c r="V232" s="239"/>
      <c r="W232" s="239"/>
    </row>
    <row r="233" spans="1:23">
      <c r="A233" s="239"/>
      <c r="B233" s="239"/>
      <c r="C233" s="258"/>
      <c r="F233" s="239"/>
      <c r="G233" s="239"/>
      <c r="H233" s="258"/>
      <c r="L233" s="329"/>
      <c r="M233" s="239"/>
      <c r="N233" s="315"/>
      <c r="O233" s="239"/>
      <c r="P233" s="239"/>
      <c r="Q233" s="239"/>
      <c r="R233" s="239"/>
      <c r="S233" s="239"/>
      <c r="T233" s="239"/>
      <c r="U233" s="239"/>
      <c r="V233" s="239"/>
      <c r="W233" s="239"/>
    </row>
    <row r="234" spans="1:23">
      <c r="A234" s="239"/>
      <c r="B234" s="239"/>
      <c r="C234" s="258"/>
      <c r="F234" s="239"/>
      <c r="G234" s="239"/>
      <c r="H234" s="258"/>
      <c r="L234" s="329"/>
      <c r="M234" s="239"/>
      <c r="N234" s="315"/>
      <c r="O234" s="239"/>
      <c r="P234" s="239"/>
      <c r="Q234" s="239"/>
      <c r="R234" s="239"/>
      <c r="S234" s="239"/>
      <c r="T234" s="239"/>
      <c r="U234" s="239"/>
      <c r="V234" s="239"/>
      <c r="W234" s="239"/>
    </row>
    <row r="235" spans="1:23">
      <c r="A235" s="239"/>
      <c r="B235" s="239"/>
      <c r="C235" s="258"/>
      <c r="F235" s="239"/>
      <c r="G235" s="239"/>
      <c r="H235" s="258"/>
      <c r="L235" s="329"/>
      <c r="M235" s="239"/>
      <c r="N235" s="315"/>
      <c r="O235" s="239"/>
      <c r="P235" s="239"/>
      <c r="Q235" s="239"/>
      <c r="R235" s="239"/>
      <c r="S235" s="239"/>
      <c r="T235" s="239"/>
      <c r="U235" s="239"/>
      <c r="V235" s="239"/>
      <c r="W235" s="239"/>
    </row>
    <row r="236" spans="1:23">
      <c r="A236" s="239"/>
      <c r="B236" s="239"/>
      <c r="C236" s="258"/>
      <c r="F236" s="239"/>
      <c r="G236" s="239"/>
      <c r="H236" s="258"/>
      <c r="L236" s="329"/>
      <c r="M236" s="239"/>
      <c r="N236" s="315"/>
      <c r="O236" s="239"/>
      <c r="P236" s="239"/>
      <c r="Q236" s="239"/>
      <c r="R236" s="239"/>
      <c r="S236" s="239"/>
      <c r="T236" s="239"/>
      <c r="U236" s="239"/>
      <c r="V236" s="239"/>
      <c r="W236" s="239"/>
    </row>
    <row r="237" spans="1:23">
      <c r="A237" s="239"/>
      <c r="B237" s="239"/>
      <c r="C237" s="258"/>
      <c r="F237" s="239"/>
      <c r="G237" s="239"/>
      <c r="H237" s="258"/>
      <c r="L237" s="329"/>
      <c r="M237" s="239"/>
      <c r="N237" s="315"/>
      <c r="O237" s="239"/>
      <c r="P237" s="239"/>
      <c r="Q237" s="239"/>
      <c r="R237" s="239"/>
      <c r="S237" s="239"/>
      <c r="T237" s="239"/>
      <c r="U237" s="239"/>
      <c r="V237" s="239"/>
      <c r="W237" s="239"/>
    </row>
    <row r="238" spans="1:23">
      <c r="A238" s="239"/>
      <c r="B238" s="239"/>
      <c r="C238" s="258"/>
      <c r="F238" s="239"/>
      <c r="G238" s="239"/>
      <c r="H238" s="258"/>
      <c r="L238" s="329"/>
      <c r="M238" s="239"/>
      <c r="N238" s="315"/>
      <c r="O238" s="239"/>
      <c r="P238" s="239"/>
      <c r="Q238" s="239"/>
      <c r="R238" s="239"/>
      <c r="S238" s="239"/>
      <c r="T238" s="239"/>
      <c r="U238" s="239"/>
      <c r="V238" s="239"/>
      <c r="W238" s="239"/>
    </row>
    <row r="239" spans="1:23">
      <c r="A239" s="239"/>
      <c r="B239" s="239"/>
      <c r="C239" s="258"/>
      <c r="F239" s="239"/>
      <c r="G239" s="239"/>
      <c r="H239" s="258"/>
      <c r="L239" s="329"/>
      <c r="M239" s="239"/>
      <c r="N239" s="315"/>
      <c r="O239" s="239"/>
      <c r="P239" s="239"/>
      <c r="Q239" s="239"/>
      <c r="R239" s="239"/>
      <c r="S239" s="239"/>
      <c r="T239" s="239"/>
      <c r="U239" s="239"/>
      <c r="V239" s="239"/>
      <c r="W239" s="239"/>
    </row>
    <row r="240" spans="1:23">
      <c r="A240" s="239"/>
      <c r="B240" s="239"/>
      <c r="C240" s="258"/>
      <c r="F240" s="239"/>
      <c r="G240" s="239"/>
      <c r="H240" s="258"/>
      <c r="L240" s="329"/>
      <c r="M240" s="239"/>
      <c r="N240" s="315"/>
      <c r="O240" s="239"/>
      <c r="P240" s="239"/>
      <c r="Q240" s="239"/>
      <c r="R240" s="239"/>
      <c r="S240" s="239"/>
      <c r="T240" s="239"/>
      <c r="U240" s="239"/>
      <c r="V240" s="239"/>
      <c r="W240" s="239"/>
    </row>
    <row r="241" spans="1:23">
      <c r="A241" s="239"/>
      <c r="B241" s="239"/>
      <c r="C241" s="258"/>
      <c r="F241" s="239"/>
      <c r="G241" s="239"/>
      <c r="H241" s="258"/>
      <c r="L241" s="329"/>
      <c r="M241" s="239"/>
      <c r="N241" s="315"/>
      <c r="O241" s="239"/>
      <c r="P241" s="239"/>
      <c r="Q241" s="239"/>
      <c r="R241" s="239"/>
      <c r="S241" s="239"/>
      <c r="T241" s="239"/>
      <c r="U241" s="239"/>
      <c r="V241" s="239"/>
      <c r="W241" s="239"/>
    </row>
    <row r="242" spans="1:23">
      <c r="A242" s="239"/>
      <c r="B242" s="239"/>
      <c r="C242" s="258"/>
      <c r="F242" s="239"/>
      <c r="G242" s="239"/>
      <c r="H242" s="258"/>
      <c r="L242" s="329"/>
      <c r="M242" s="239"/>
      <c r="N242" s="315"/>
      <c r="O242" s="239"/>
      <c r="P242" s="239"/>
      <c r="Q242" s="239"/>
      <c r="R242" s="239"/>
      <c r="S242" s="239"/>
      <c r="T242" s="239"/>
      <c r="U242" s="239"/>
      <c r="V242" s="239"/>
      <c r="W242" s="239"/>
    </row>
    <row r="243" spans="1:23">
      <c r="A243" s="239"/>
      <c r="B243" s="239"/>
      <c r="C243" s="239"/>
      <c r="D243" s="239"/>
      <c r="E243" s="239"/>
      <c r="F243" s="239"/>
      <c r="G243" s="239"/>
      <c r="H243" s="258"/>
      <c r="L243" s="329"/>
      <c r="M243" s="239"/>
      <c r="N243" s="315"/>
      <c r="O243" s="239"/>
      <c r="P243" s="239"/>
      <c r="Q243" s="239"/>
      <c r="R243" s="239"/>
      <c r="S243" s="239"/>
      <c r="T243" s="239"/>
      <c r="U243" s="239"/>
      <c r="V243" s="239"/>
      <c r="W243" s="239"/>
    </row>
    <row r="244" spans="1:23">
      <c r="A244" s="239"/>
      <c r="B244" s="239"/>
      <c r="C244" s="239"/>
      <c r="D244" s="239"/>
      <c r="E244" s="239"/>
      <c r="F244" s="239"/>
      <c r="G244" s="239"/>
      <c r="H244" s="258"/>
      <c r="L244" s="329"/>
      <c r="M244" s="239"/>
      <c r="N244" s="315"/>
      <c r="O244" s="239"/>
      <c r="P244" s="239"/>
      <c r="Q244" s="239"/>
      <c r="R244" s="239"/>
      <c r="S244" s="239"/>
      <c r="T244" s="239"/>
      <c r="U244" s="239"/>
      <c r="V244" s="239"/>
      <c r="W244" s="239"/>
    </row>
    <row r="245" spans="1:23">
      <c r="A245" s="239"/>
      <c r="B245" s="239"/>
      <c r="C245" s="239"/>
      <c r="D245" s="239"/>
      <c r="E245" s="239"/>
      <c r="F245" s="239"/>
      <c r="G245" s="239"/>
      <c r="H245" s="258"/>
      <c r="L245" s="329"/>
      <c r="M245" s="239"/>
      <c r="N245" s="315"/>
      <c r="O245" s="239"/>
      <c r="P245" s="239"/>
      <c r="Q245" s="239"/>
      <c r="R245" s="239"/>
      <c r="S245" s="239"/>
      <c r="T245" s="239"/>
      <c r="U245" s="239"/>
      <c r="V245" s="239"/>
      <c r="W245" s="239"/>
    </row>
    <row r="246" spans="1:23">
      <c r="A246" s="239"/>
      <c r="B246" s="239"/>
      <c r="C246" s="239"/>
      <c r="D246" s="239"/>
      <c r="E246" s="239"/>
      <c r="F246" s="239"/>
      <c r="G246" s="239"/>
      <c r="H246" s="239"/>
      <c r="L246" s="291"/>
      <c r="M246" s="239"/>
      <c r="N246" s="315"/>
      <c r="O246" s="239"/>
      <c r="P246" s="239"/>
      <c r="Q246" s="239"/>
      <c r="R246" s="239"/>
      <c r="S246" s="239"/>
      <c r="T246" s="239"/>
      <c r="U246" s="239"/>
      <c r="V246" s="239"/>
      <c r="W246" s="239"/>
    </row>
    <row r="247" spans="1:23">
      <c r="A247" s="239"/>
      <c r="B247" s="239"/>
      <c r="C247" s="239"/>
      <c r="D247" s="239"/>
      <c r="E247" s="239"/>
      <c r="F247" s="239"/>
      <c r="G247" s="239"/>
      <c r="H247" s="239"/>
      <c r="L247" s="291"/>
      <c r="M247" s="239"/>
      <c r="N247" s="315"/>
      <c r="O247" s="239"/>
      <c r="P247" s="239"/>
      <c r="Q247" s="239"/>
      <c r="R247" s="239"/>
      <c r="S247" s="239"/>
      <c r="T247" s="239"/>
      <c r="U247" s="239"/>
      <c r="V247" s="239"/>
      <c r="W247" s="239"/>
    </row>
    <row r="248" spans="1:23">
      <c r="A248" s="239"/>
      <c r="B248" s="239"/>
      <c r="C248" s="239"/>
      <c r="D248" s="239"/>
      <c r="E248" s="239"/>
      <c r="F248" s="239"/>
      <c r="G248" s="239"/>
      <c r="H248" s="239"/>
      <c r="L248" s="291"/>
      <c r="M248" s="239"/>
      <c r="N248" s="315"/>
      <c r="O248" s="239"/>
      <c r="P248" s="239"/>
      <c r="Q248" s="239"/>
      <c r="R248" s="239"/>
      <c r="S248" s="239"/>
      <c r="T248" s="239"/>
      <c r="U248" s="239"/>
      <c r="V248" s="239"/>
      <c r="W248" s="239"/>
    </row>
    <row r="249" spans="1:23">
      <c r="A249" s="239"/>
      <c r="B249" s="239"/>
      <c r="C249" s="239"/>
      <c r="D249" s="239"/>
      <c r="E249" s="239"/>
      <c r="F249" s="239"/>
      <c r="G249" s="239"/>
      <c r="H249" s="239"/>
      <c r="L249" s="291"/>
      <c r="M249" s="239"/>
      <c r="N249" s="315"/>
      <c r="O249" s="239"/>
      <c r="P249" s="239"/>
      <c r="Q249" s="239"/>
      <c r="R249" s="239"/>
      <c r="S249" s="239"/>
      <c r="T249" s="239"/>
      <c r="U249" s="239"/>
      <c r="V249" s="239"/>
      <c r="W249" s="239"/>
    </row>
    <row r="250" spans="1:23">
      <c r="A250" s="239"/>
      <c r="B250" s="239"/>
      <c r="C250" s="239"/>
      <c r="D250" s="239"/>
      <c r="E250" s="239"/>
      <c r="F250" s="239"/>
      <c r="G250" s="239"/>
      <c r="H250" s="239"/>
      <c r="L250" s="291"/>
      <c r="M250" s="239"/>
      <c r="N250" s="315"/>
      <c r="O250" s="239"/>
      <c r="P250" s="239"/>
      <c r="Q250" s="239"/>
      <c r="R250" s="239"/>
      <c r="S250" s="239"/>
      <c r="T250" s="239"/>
      <c r="U250" s="239"/>
      <c r="V250" s="239"/>
      <c r="W250" s="239"/>
    </row>
    <row r="251" spans="1:23">
      <c r="A251" s="239"/>
      <c r="B251" s="239"/>
      <c r="C251" s="239"/>
      <c r="D251" s="239"/>
      <c r="E251" s="239"/>
      <c r="F251" s="239"/>
      <c r="G251" s="239"/>
      <c r="H251" s="239"/>
      <c r="L251" s="291"/>
      <c r="M251" s="239"/>
      <c r="N251" s="315"/>
      <c r="O251" s="239"/>
      <c r="P251" s="239"/>
      <c r="Q251" s="239"/>
      <c r="R251" s="239"/>
      <c r="S251" s="239"/>
      <c r="T251" s="239"/>
      <c r="U251" s="239"/>
      <c r="V251" s="239"/>
      <c r="W251" s="239"/>
    </row>
    <row r="252" spans="1:23">
      <c r="A252" s="239"/>
      <c r="B252" s="239"/>
      <c r="C252" s="239"/>
      <c r="D252" s="239"/>
      <c r="E252" s="239"/>
      <c r="F252" s="239"/>
      <c r="G252" s="239"/>
      <c r="H252" s="239"/>
      <c r="L252" s="291"/>
      <c r="M252" s="239"/>
      <c r="N252" s="315"/>
      <c r="O252" s="239"/>
      <c r="P252" s="239"/>
      <c r="Q252" s="239"/>
      <c r="R252" s="239"/>
      <c r="S252" s="239"/>
      <c r="T252" s="239"/>
      <c r="U252" s="239"/>
      <c r="V252" s="239"/>
      <c r="W252" s="239"/>
    </row>
    <row r="253" spans="1:23">
      <c r="A253" s="239"/>
      <c r="B253" s="239"/>
      <c r="C253" s="239"/>
      <c r="D253" s="239"/>
      <c r="E253" s="239"/>
      <c r="F253" s="239"/>
      <c r="G253" s="239"/>
      <c r="H253" s="239"/>
      <c r="L253" s="291"/>
      <c r="M253" s="239"/>
      <c r="N253" s="315"/>
      <c r="O253" s="239"/>
      <c r="P253" s="239"/>
      <c r="Q253" s="239"/>
      <c r="R253" s="239"/>
      <c r="S253" s="239"/>
      <c r="T253" s="239"/>
      <c r="U253" s="239"/>
      <c r="V253" s="239"/>
      <c r="W253" s="239"/>
    </row>
    <row r="254" spans="1:23">
      <c r="A254" s="239"/>
      <c r="B254" s="239"/>
      <c r="C254" s="239"/>
      <c r="D254" s="239"/>
      <c r="E254" s="239"/>
      <c r="F254" s="239"/>
      <c r="G254" s="239"/>
      <c r="H254" s="239"/>
      <c r="L254" s="291"/>
      <c r="M254" s="239"/>
      <c r="N254" s="315"/>
      <c r="O254" s="239"/>
      <c r="P254" s="239"/>
      <c r="Q254" s="239"/>
      <c r="R254" s="239"/>
      <c r="S254" s="239"/>
      <c r="T254" s="239"/>
      <c r="U254" s="239"/>
      <c r="V254" s="239"/>
      <c r="W254" s="239"/>
    </row>
    <row r="255" spans="1:23">
      <c r="A255" s="239"/>
      <c r="B255" s="239"/>
      <c r="C255" s="239"/>
      <c r="D255" s="239"/>
      <c r="E255" s="239"/>
      <c r="F255" s="239"/>
      <c r="G255" s="239"/>
      <c r="H255" s="239"/>
      <c r="L255" s="291"/>
      <c r="M255" s="239"/>
      <c r="N255" s="315"/>
      <c r="O255" s="239"/>
      <c r="P255" s="239"/>
      <c r="Q255" s="239"/>
      <c r="R255" s="239"/>
      <c r="S255" s="239"/>
      <c r="T255" s="239"/>
      <c r="U255" s="239"/>
      <c r="V255" s="239"/>
      <c r="W255" s="239"/>
    </row>
    <row r="256" spans="1:23">
      <c r="A256" s="239"/>
      <c r="B256" s="239"/>
      <c r="C256" s="239"/>
      <c r="D256" s="239"/>
      <c r="E256" s="239"/>
      <c r="F256" s="239"/>
      <c r="G256" s="239"/>
      <c r="H256" s="239"/>
      <c r="L256" s="291"/>
      <c r="M256" s="239"/>
      <c r="N256" s="315"/>
      <c r="O256" s="239"/>
      <c r="P256" s="239"/>
      <c r="Q256" s="239"/>
      <c r="R256" s="239"/>
      <c r="S256" s="239"/>
      <c r="T256" s="239"/>
      <c r="U256" s="239"/>
      <c r="V256" s="239"/>
      <c r="W256" s="239"/>
    </row>
    <row r="257" spans="1:23">
      <c r="A257" s="239"/>
      <c r="B257" s="239"/>
      <c r="C257" s="239"/>
      <c r="D257" s="239"/>
      <c r="E257" s="239"/>
      <c r="F257" s="239"/>
      <c r="G257" s="239"/>
      <c r="H257" s="239"/>
      <c r="L257" s="291"/>
      <c r="M257" s="239"/>
      <c r="N257" s="315"/>
      <c r="O257" s="239"/>
      <c r="P257" s="239"/>
      <c r="Q257" s="239"/>
      <c r="R257" s="239"/>
      <c r="S257" s="239"/>
      <c r="T257" s="239"/>
      <c r="U257" s="239"/>
      <c r="V257" s="239"/>
      <c r="W257" s="239"/>
    </row>
    <row r="258" spans="1:23">
      <c r="A258" s="239"/>
      <c r="B258" s="239"/>
      <c r="C258" s="239"/>
      <c r="D258" s="239"/>
      <c r="E258" s="239"/>
      <c r="F258" s="239"/>
      <c r="G258" s="239"/>
      <c r="H258" s="239"/>
      <c r="L258" s="291"/>
      <c r="M258" s="239"/>
      <c r="N258" s="315"/>
      <c r="O258" s="239"/>
      <c r="P258" s="239"/>
      <c r="Q258" s="239"/>
      <c r="R258" s="239"/>
      <c r="S258" s="239"/>
      <c r="T258" s="239"/>
      <c r="U258" s="239"/>
      <c r="V258" s="239"/>
      <c r="W258" s="239"/>
    </row>
    <row r="259" spans="1:23">
      <c r="A259" s="239"/>
      <c r="B259" s="239"/>
      <c r="C259" s="239"/>
      <c r="D259" s="239"/>
      <c r="E259" s="239"/>
      <c r="F259" s="239"/>
      <c r="G259" s="239"/>
      <c r="H259" s="239"/>
      <c r="L259" s="291"/>
      <c r="M259" s="239"/>
      <c r="N259" s="315"/>
      <c r="O259" s="239"/>
      <c r="P259" s="239"/>
      <c r="Q259" s="239"/>
      <c r="R259" s="239"/>
      <c r="S259" s="239"/>
      <c r="T259" s="239"/>
      <c r="U259" s="239"/>
      <c r="V259" s="239"/>
      <c r="W259" s="239"/>
    </row>
  </sheetData>
  <mergeCells count="60">
    <mergeCell ref="A1:N1"/>
    <mergeCell ref="A2:N2"/>
    <mergeCell ref="A6:N6"/>
    <mergeCell ref="O16:Y16"/>
    <mergeCell ref="Q17:Y17"/>
    <mergeCell ref="O19:P19"/>
    <mergeCell ref="O20:P20"/>
    <mergeCell ref="O21:P21"/>
    <mergeCell ref="O28:P28"/>
    <mergeCell ref="A29:E29"/>
    <mergeCell ref="O29:P29"/>
    <mergeCell ref="A30:E30"/>
    <mergeCell ref="F30:H30"/>
    <mergeCell ref="A31:N31"/>
    <mergeCell ref="P31:Q31"/>
    <mergeCell ref="O32:P32"/>
    <mergeCell ref="O33:P33"/>
    <mergeCell ref="O34:P34"/>
    <mergeCell ref="O37:P37"/>
    <mergeCell ref="O38:P38"/>
    <mergeCell ref="O40:P40"/>
    <mergeCell ref="A43:E43"/>
    <mergeCell ref="A44:E44"/>
    <mergeCell ref="F44:H44"/>
    <mergeCell ref="A45:N45"/>
    <mergeCell ref="A60:E60"/>
    <mergeCell ref="A61:E61"/>
    <mergeCell ref="F61:H61"/>
    <mergeCell ref="A62:N62"/>
    <mergeCell ref="A80:E80"/>
    <mergeCell ref="A81:E81"/>
    <mergeCell ref="F81:G81"/>
    <mergeCell ref="A82:N82"/>
    <mergeCell ref="A90:E90"/>
    <mergeCell ref="A91:E91"/>
    <mergeCell ref="F91:H91"/>
    <mergeCell ref="A92:N92"/>
    <mergeCell ref="A105:E105"/>
    <mergeCell ref="A106:E106"/>
    <mergeCell ref="F106:H106"/>
    <mergeCell ref="A107:N107"/>
    <mergeCell ref="A125:E125"/>
    <mergeCell ref="A126:E126"/>
    <mergeCell ref="F126:H126"/>
    <mergeCell ref="A127:N127"/>
    <mergeCell ref="A178:E178"/>
    <mergeCell ref="A179:E179"/>
    <mergeCell ref="G179:H179"/>
    <mergeCell ref="A180:E180"/>
    <mergeCell ref="F180:H180"/>
    <mergeCell ref="A181:D181"/>
    <mergeCell ref="A182:D182"/>
    <mergeCell ref="A183:D183"/>
    <mergeCell ref="A184:D184"/>
    <mergeCell ref="A185:E185"/>
    <mergeCell ref="A186:D186"/>
    <mergeCell ref="A187:D187"/>
    <mergeCell ref="A188:D188"/>
    <mergeCell ref="A189:D189"/>
    <mergeCell ref="O17:P18"/>
  </mergeCells>
  <conditionalFormatting sqref="M3">
    <cfRule type="cellIs" dxfId="0" priority="60" operator="equal">
      <formula>"DATA INVÁLIDA"</formula>
    </cfRule>
    <cfRule type="cellIs" dxfId="1" priority="61" operator="equal">
      <formula>"VENCIDA"</formula>
    </cfRule>
    <cfRule type="cellIs" dxfId="2" priority="62" operator="equal">
      <formula>"EM DIA"</formula>
    </cfRule>
  </conditionalFormatting>
  <conditionalFormatting sqref="M11">
    <cfRule type="cellIs" dxfId="0" priority="57" operator="equal">
      <formula>"DATA INVÁLIDA"</formula>
    </cfRule>
    <cfRule type="cellIs" dxfId="1" priority="58" operator="equal">
      <formula>"VENCIDA"</formula>
    </cfRule>
    <cfRule type="cellIs" dxfId="2" priority="59" operator="equal">
      <formula>"EM DIA"</formula>
    </cfRule>
  </conditionalFormatting>
  <conditionalFormatting sqref="M32">
    <cfRule type="cellIs" dxfId="0" priority="54" operator="equal">
      <formula>"DATA INVÁLIDA"</formula>
    </cfRule>
    <cfRule type="cellIs" dxfId="1" priority="55" operator="equal">
      <formula>"VENCIDA"</formula>
    </cfRule>
    <cfRule type="cellIs" dxfId="2" priority="56" operator="equal">
      <formula>"EM DIA"</formula>
    </cfRule>
  </conditionalFormatting>
  <conditionalFormatting sqref="M46">
    <cfRule type="cellIs" dxfId="0" priority="51" operator="equal">
      <formula>"DATA INVÁLIDA"</formula>
    </cfRule>
    <cfRule type="cellIs" dxfId="1" priority="52" operator="equal">
      <formula>"VENCIDA"</formula>
    </cfRule>
    <cfRule type="cellIs" dxfId="2" priority="53" operator="equal">
      <formula>"EM DIA"</formula>
    </cfRule>
  </conditionalFormatting>
  <conditionalFormatting sqref="G57">
    <cfRule type="cellIs" dxfId="3" priority="31" operator="equal">
      <formula>""</formula>
    </cfRule>
  </conditionalFormatting>
  <conditionalFormatting sqref="M63">
    <cfRule type="cellIs" dxfId="0" priority="45" operator="equal">
      <formula>"DATA INVÁLIDA"</formula>
    </cfRule>
    <cfRule type="cellIs" dxfId="1" priority="46" operator="equal">
      <formula>"VENCIDA"</formula>
    </cfRule>
    <cfRule type="cellIs" dxfId="2" priority="47" operator="equal">
      <formula>"EM DIA"</formula>
    </cfRule>
  </conditionalFormatting>
  <conditionalFormatting sqref="M83">
    <cfRule type="cellIs" dxfId="0" priority="42" operator="equal">
      <formula>"DATA INVÁLIDA"</formula>
    </cfRule>
    <cfRule type="cellIs" dxfId="1" priority="43" operator="equal">
      <formula>"VENCIDA"</formula>
    </cfRule>
    <cfRule type="cellIs" dxfId="2" priority="44" operator="equal">
      <formula>"EM DIA"</formula>
    </cfRule>
  </conditionalFormatting>
  <conditionalFormatting sqref="M93">
    <cfRule type="cellIs" dxfId="0" priority="39" operator="equal">
      <formula>"DATA INVÁLIDA"</formula>
    </cfRule>
    <cfRule type="cellIs" dxfId="1" priority="40" operator="equal">
      <formula>"VENCIDA"</formula>
    </cfRule>
    <cfRule type="cellIs" dxfId="2" priority="41" operator="equal">
      <formula>"EM DIA"</formula>
    </cfRule>
  </conditionalFormatting>
  <conditionalFormatting sqref="F104:H104">
    <cfRule type="cellIs" dxfId="3" priority="1" operator="equal">
      <formula>""</formula>
    </cfRule>
  </conditionalFormatting>
  <conditionalFormatting sqref="M108">
    <cfRule type="cellIs" dxfId="0" priority="36" operator="equal">
      <formula>"DATA INVÁLIDA"</formula>
    </cfRule>
    <cfRule type="cellIs" dxfId="1" priority="37" operator="equal">
      <formula>"VENCIDA"</formula>
    </cfRule>
    <cfRule type="cellIs" dxfId="2" priority="38" operator="equal">
      <formula>"EM DIA"</formula>
    </cfRule>
  </conditionalFormatting>
  <conditionalFormatting sqref="B124">
    <cfRule type="cellIs" dxfId="3" priority="30" operator="equal">
      <formula>""</formula>
    </cfRule>
  </conditionalFormatting>
  <conditionalFormatting sqref="M128">
    <cfRule type="cellIs" dxfId="0" priority="33" operator="equal">
      <formula>"DATA INVÁLIDA"</formula>
    </cfRule>
    <cfRule type="cellIs" dxfId="1" priority="34" operator="equal">
      <formula>"VENCIDA"</formula>
    </cfRule>
    <cfRule type="cellIs" dxfId="2" priority="35" operator="equal">
      <formula>"EM DIA"</formula>
    </cfRule>
  </conditionalFormatting>
  <conditionalFormatting sqref="H213">
    <cfRule type="cellIs" dxfId="0" priority="9" operator="equal">
      <formula>"DATA INVÁLIDA"</formula>
    </cfRule>
    <cfRule type="cellIs" dxfId="1" priority="10" operator="equal">
      <formula>"VENCIDA"</formula>
    </cfRule>
    <cfRule type="cellIs" dxfId="2" priority="11" operator="equal">
      <formula>"EM DIA"</formula>
    </cfRule>
  </conditionalFormatting>
  <conditionalFormatting sqref="J188:J214">
    <cfRule type="cellIs" dxfId="0" priority="12" operator="equal">
      <formula>"DATA INVÁLIDA"</formula>
    </cfRule>
    <cfRule type="cellIs" dxfId="1" priority="13" operator="equal">
      <formula>"VENCIDA"</formula>
    </cfRule>
    <cfRule type="cellIs" dxfId="2" priority="14" operator="equal">
      <formula>"EM DIA"</formula>
    </cfRule>
  </conditionalFormatting>
  <conditionalFormatting sqref="L3:L5;M187:M1048576">
    <cfRule type="cellIs" dxfId="0" priority="63" operator="equal">
      <formula>"DATA INVÁLIDA"</formula>
    </cfRule>
    <cfRule type="cellIs" dxfId="1" priority="64" operator="equal">
      <formula>"VENCIDA"</formula>
    </cfRule>
    <cfRule type="cellIs" dxfId="2" priority="65" operator="equal">
      <formula>"EM DIA"</formula>
    </cfRule>
  </conditionalFormatting>
  <conditionalFormatting sqref="H182:H192;M30;L11:L29;M44;L32:L43;M61;L46:L60;M81;L63:L80;M91;L83:L90;M106;M126;L108:L125;J179:J181;I178;M179:M181;L128:L178;L93:L105">
    <cfRule type="cellIs" dxfId="0" priority="18" operator="equal">
      <formula>"DATA INVÁLIDA"</formula>
    </cfRule>
    <cfRule type="cellIs" dxfId="1" priority="19" operator="equal">
      <formula>"VENCIDA"</formula>
    </cfRule>
    <cfRule type="cellIs" dxfId="2" priority="20" operator="equal">
      <formula>"EM DIA"</formula>
    </cfRule>
  </conditionalFormatting>
  <pageMargins left="0.511811024" right="0.511811024" top="0.787401575" bottom="0.787401575" header="0.31496062" footer="0.31496062"/>
  <pageSetup paperSize="9" scale="10" orientation="landscape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7"/>
  <sheetViews>
    <sheetView workbookViewId="0">
      <selection activeCell="C12" sqref="C12"/>
    </sheetView>
  </sheetViews>
  <sheetFormatPr defaultColWidth="9" defaultRowHeight="15.75"/>
  <cols>
    <col min="1" max="1" width="9.71428571428571" style="140" customWidth="1"/>
    <col min="2" max="3" width="20.1428571428571" style="140" customWidth="1"/>
    <col min="4" max="4" width="20.8571428571429" style="141" customWidth="1"/>
    <col min="5" max="5" width="19.4285714285714" style="141" customWidth="1"/>
    <col min="6" max="6" width="41" style="140" customWidth="1"/>
    <col min="7" max="7" width="20.7142857142857" style="140" customWidth="1"/>
    <col min="8" max="8" width="20.4285714285714" style="140" customWidth="1"/>
    <col min="9" max="9" width="18" style="140" customWidth="1"/>
    <col min="10" max="10" width="21.7142857142857" style="140" customWidth="1"/>
    <col min="11" max="11" width="17.2857142857143" style="140" customWidth="1"/>
    <col min="12" max="12" width="9.14285714285714" style="140"/>
    <col min="13" max="13" width="18.2857142857143" style="140" customWidth="1"/>
    <col min="14" max="16384" width="9.14285714285714" style="140"/>
  </cols>
  <sheetData>
    <row r="1" spans="1:9">
      <c r="A1" s="142"/>
      <c r="B1" s="142"/>
      <c r="C1" s="142"/>
      <c r="D1" s="143"/>
      <c r="E1" s="144" t="s">
        <v>313</v>
      </c>
      <c r="F1" s="142"/>
      <c r="G1" s="142"/>
      <c r="H1" s="142"/>
      <c r="I1" s="142"/>
    </row>
    <row r="2" spans="1:9">
      <c r="A2" s="145" t="s">
        <v>314</v>
      </c>
      <c r="B2" s="145" t="s">
        <v>4</v>
      </c>
      <c r="C2" s="145" t="s">
        <v>5</v>
      </c>
      <c r="D2" s="146" t="s">
        <v>7</v>
      </c>
      <c r="E2" s="146" t="s">
        <v>8</v>
      </c>
      <c r="F2" s="147" t="s">
        <v>315</v>
      </c>
      <c r="G2" s="147" t="s">
        <v>316</v>
      </c>
      <c r="H2" s="147" t="s">
        <v>317</v>
      </c>
      <c r="I2" s="169" t="s">
        <v>318</v>
      </c>
    </row>
    <row r="3" spans="1:9">
      <c r="A3" s="148">
        <v>1</v>
      </c>
      <c r="B3" s="148" t="s">
        <v>44</v>
      </c>
      <c r="C3" s="148" t="s">
        <v>319</v>
      </c>
      <c r="D3" s="149">
        <v>2255.08</v>
      </c>
      <c r="E3" s="149">
        <v>3522.39</v>
      </c>
      <c r="F3" s="148" t="s">
        <v>181</v>
      </c>
      <c r="G3" s="148" t="s">
        <v>320</v>
      </c>
      <c r="H3" s="148"/>
      <c r="I3" s="148"/>
    </row>
    <row r="4" spans="1:9">
      <c r="A4" s="150" t="s">
        <v>277</v>
      </c>
      <c r="B4" s="150"/>
      <c r="C4" s="150"/>
      <c r="D4" s="150"/>
      <c r="E4" s="150"/>
      <c r="F4" s="150"/>
      <c r="G4" s="150"/>
      <c r="H4" s="151" t="s">
        <v>321</v>
      </c>
      <c r="I4" s="170">
        <f>SUM(D6:D6)</f>
        <v>8500</v>
      </c>
    </row>
    <row r="5" spans="1:7">
      <c r="A5" s="152" t="s">
        <v>2</v>
      </c>
      <c r="B5" s="152" t="s">
        <v>4</v>
      </c>
      <c r="C5" s="152" t="s">
        <v>5</v>
      </c>
      <c r="D5" s="153" t="s">
        <v>7</v>
      </c>
      <c r="E5" s="153" t="s">
        <v>8</v>
      </c>
      <c r="F5" s="152" t="s">
        <v>9</v>
      </c>
      <c r="G5" s="152" t="s">
        <v>322</v>
      </c>
    </row>
    <row r="6" spans="1:7">
      <c r="A6" s="154">
        <v>1</v>
      </c>
      <c r="B6" s="154" t="s">
        <v>194</v>
      </c>
      <c r="C6" s="154" t="s">
        <v>323</v>
      </c>
      <c r="D6" s="155">
        <v>8500</v>
      </c>
      <c r="E6" s="155" t="s">
        <v>324</v>
      </c>
      <c r="F6" s="155" t="s">
        <v>325</v>
      </c>
      <c r="G6" s="154" t="s">
        <v>326</v>
      </c>
    </row>
    <row r="7" spans="1:9">
      <c r="A7" s="150" t="s">
        <v>183</v>
      </c>
      <c r="B7" s="150"/>
      <c r="C7" s="150"/>
      <c r="D7" s="150"/>
      <c r="E7" s="150"/>
      <c r="F7" s="150"/>
      <c r="G7" s="150"/>
      <c r="H7" s="151" t="s">
        <v>321</v>
      </c>
      <c r="I7" s="170">
        <f>SUM(D9:D9,E9:E9)</f>
        <v>5777.47</v>
      </c>
    </row>
    <row r="8" spans="1:7">
      <c r="A8" s="152" t="s">
        <v>2</v>
      </c>
      <c r="B8" s="152" t="s">
        <v>4</v>
      </c>
      <c r="C8" s="152" t="s">
        <v>5</v>
      </c>
      <c r="D8" s="153" t="s">
        <v>7</v>
      </c>
      <c r="E8" s="153" t="s">
        <v>8</v>
      </c>
      <c r="F8" s="152" t="s">
        <v>9</v>
      </c>
      <c r="G8" s="152" t="s">
        <v>322</v>
      </c>
    </row>
    <row r="9" spans="1:7">
      <c r="A9" s="154">
        <v>1</v>
      </c>
      <c r="B9" s="156" t="s">
        <v>44</v>
      </c>
      <c r="C9" s="154" t="s">
        <v>182</v>
      </c>
      <c r="D9" s="155">
        <v>2255.08</v>
      </c>
      <c r="E9" s="155">
        <v>3522.39</v>
      </c>
      <c r="F9" s="154" t="s">
        <v>184</v>
      </c>
      <c r="G9" s="154" t="s">
        <v>327</v>
      </c>
    </row>
    <row r="10" spans="1:9">
      <c r="A10" s="150" t="s">
        <v>260</v>
      </c>
      <c r="B10" s="150"/>
      <c r="C10" s="150"/>
      <c r="D10" s="150"/>
      <c r="E10" s="150"/>
      <c r="F10" s="150"/>
      <c r="G10" s="150"/>
      <c r="H10" s="151" t="s">
        <v>321</v>
      </c>
      <c r="I10" s="170">
        <f>D13</f>
        <v>4014.53</v>
      </c>
    </row>
    <row r="11" spans="1:7">
      <c r="A11" s="152" t="s">
        <v>2</v>
      </c>
      <c r="B11" s="152" t="s">
        <v>4</v>
      </c>
      <c r="C11" s="152" t="s">
        <v>5</v>
      </c>
      <c r="D11" s="153" t="s">
        <v>7</v>
      </c>
      <c r="E11" s="153" t="s">
        <v>8</v>
      </c>
      <c r="F11" s="152" t="s">
        <v>9</v>
      </c>
      <c r="G11" s="152" t="s">
        <v>322</v>
      </c>
    </row>
    <row r="12" spans="1:7">
      <c r="A12" s="157">
        <v>1</v>
      </c>
      <c r="B12" s="158" t="s">
        <v>328</v>
      </c>
      <c r="C12" s="159" t="s">
        <v>259</v>
      </c>
      <c r="D12" s="160">
        <v>2255.08</v>
      </c>
      <c r="E12" s="160"/>
      <c r="F12" s="157"/>
      <c r="G12" s="161" t="s">
        <v>326</v>
      </c>
    </row>
    <row r="13" spans="1:7">
      <c r="A13" s="154">
        <v>2</v>
      </c>
      <c r="B13" s="154" t="s">
        <v>23</v>
      </c>
      <c r="C13" s="154" t="s">
        <v>278</v>
      </c>
      <c r="D13" s="155">
        <v>4014.53</v>
      </c>
      <c r="E13" s="155" t="s">
        <v>329</v>
      </c>
      <c r="F13" s="154" t="s">
        <v>329</v>
      </c>
      <c r="G13" s="154" t="s">
        <v>326</v>
      </c>
    </row>
    <row r="14" spans="1:9">
      <c r="A14" s="150" t="s">
        <v>161</v>
      </c>
      <c r="B14" s="150"/>
      <c r="C14" s="150"/>
      <c r="D14" s="150"/>
      <c r="E14" s="150"/>
      <c r="F14" s="150"/>
      <c r="G14" s="150"/>
      <c r="H14" s="151" t="s">
        <v>321</v>
      </c>
      <c r="I14" s="170">
        <f>SUM(D16:D17,E16:E17)</f>
        <v>12008.95</v>
      </c>
    </row>
    <row r="15" spans="1:7">
      <c r="A15" s="152" t="s">
        <v>2</v>
      </c>
      <c r="B15" s="152" t="s">
        <v>4</v>
      </c>
      <c r="C15" s="152" t="s">
        <v>5</v>
      </c>
      <c r="D15" s="153" t="s">
        <v>7</v>
      </c>
      <c r="E15" s="153" t="s">
        <v>8</v>
      </c>
      <c r="F15" s="152" t="s">
        <v>9</v>
      </c>
      <c r="G15" s="152" t="s">
        <v>322</v>
      </c>
    </row>
    <row r="16" spans="1:7">
      <c r="A16" s="154">
        <v>1</v>
      </c>
      <c r="B16" s="156" t="s">
        <v>44</v>
      </c>
      <c r="C16" s="154" t="s">
        <v>160</v>
      </c>
      <c r="D16" s="155">
        <v>2255.08</v>
      </c>
      <c r="E16" s="155">
        <v>3522.39</v>
      </c>
      <c r="F16" s="154" t="s">
        <v>162</v>
      </c>
      <c r="G16" s="154" t="s">
        <v>330</v>
      </c>
    </row>
    <row r="17" spans="1:7">
      <c r="A17" s="154">
        <v>2</v>
      </c>
      <c r="B17" s="154" t="s">
        <v>49</v>
      </c>
      <c r="C17" s="154" t="s">
        <v>331</v>
      </c>
      <c r="D17" s="155">
        <v>2709.09</v>
      </c>
      <c r="E17" s="155">
        <v>3522.39</v>
      </c>
      <c r="F17" s="154" t="s">
        <v>211</v>
      </c>
      <c r="G17" s="154" t="s">
        <v>332</v>
      </c>
    </row>
    <row r="18" spans="1:9">
      <c r="A18" s="150" t="s">
        <v>113</v>
      </c>
      <c r="B18" s="150"/>
      <c r="C18" s="150"/>
      <c r="D18" s="150"/>
      <c r="E18" s="150"/>
      <c r="F18" s="150"/>
      <c r="G18" s="150"/>
      <c r="H18" s="151" t="s">
        <v>321</v>
      </c>
      <c r="I18" s="170" t="e">
        <f>SUM(#REF!,#REF!)</f>
        <v>#REF!</v>
      </c>
    </row>
    <row r="19" spans="1:7">
      <c r="A19" s="152" t="s">
        <v>2</v>
      </c>
      <c r="B19" s="152" t="s">
        <v>4</v>
      </c>
      <c r="C19" s="152" t="s">
        <v>5</v>
      </c>
      <c r="D19" s="153" t="s">
        <v>7</v>
      </c>
      <c r="E19" s="153" t="s">
        <v>8</v>
      </c>
      <c r="F19" s="152" t="s">
        <v>9</v>
      </c>
      <c r="G19" s="152" t="s">
        <v>322</v>
      </c>
    </row>
    <row r="20" spans="1:7">
      <c r="A20" s="154">
        <v>1</v>
      </c>
      <c r="B20" s="154" t="s">
        <v>62</v>
      </c>
      <c r="C20" s="154" t="s">
        <v>112</v>
      </c>
      <c r="D20" s="155">
        <v>4014.53</v>
      </c>
      <c r="E20" s="155">
        <v>3522.39</v>
      </c>
      <c r="F20" s="154" t="s">
        <v>114</v>
      </c>
      <c r="G20" s="154" t="s">
        <v>333</v>
      </c>
    </row>
    <row r="21" spans="1:7">
      <c r="A21" s="154">
        <v>2</v>
      </c>
      <c r="B21" s="154" t="s">
        <v>62</v>
      </c>
      <c r="C21" s="154" t="s">
        <v>115</v>
      </c>
      <c r="D21" s="155">
        <v>4014.53</v>
      </c>
      <c r="E21" s="155">
        <v>3522.39</v>
      </c>
      <c r="F21" s="154" t="s">
        <v>116</v>
      </c>
      <c r="G21" s="154" t="s">
        <v>333</v>
      </c>
    </row>
    <row r="22" spans="1:9">
      <c r="A22" s="150" t="s">
        <v>99</v>
      </c>
      <c r="B22" s="150"/>
      <c r="C22" s="150"/>
      <c r="D22" s="150"/>
      <c r="E22" s="150"/>
      <c r="F22" s="150"/>
      <c r="G22" s="150"/>
      <c r="H22" s="151" t="s">
        <v>321</v>
      </c>
      <c r="I22" s="170">
        <f>SUM(D24:D25,E24:E25)</f>
        <v>11554.94</v>
      </c>
    </row>
    <row r="23" spans="1:7">
      <c r="A23" s="152" t="s">
        <v>2</v>
      </c>
      <c r="B23" s="152" t="s">
        <v>4</v>
      </c>
      <c r="C23" s="152" t="s">
        <v>5</v>
      </c>
      <c r="D23" s="153" t="s">
        <v>7</v>
      </c>
      <c r="E23" s="153" t="s">
        <v>8</v>
      </c>
      <c r="F23" s="152" t="s">
        <v>9</v>
      </c>
      <c r="G23" s="152" t="s">
        <v>322</v>
      </c>
    </row>
    <row r="24" spans="1:7">
      <c r="A24" s="154">
        <v>1</v>
      </c>
      <c r="B24" s="156" t="s">
        <v>44</v>
      </c>
      <c r="C24" s="154" t="s">
        <v>155</v>
      </c>
      <c r="D24" s="155">
        <v>2255.08</v>
      </c>
      <c r="E24" s="155">
        <v>3522.39</v>
      </c>
      <c r="F24" s="154" t="s">
        <v>156</v>
      </c>
      <c r="G24" s="154" t="s">
        <v>330</v>
      </c>
    </row>
    <row r="25" spans="1:7">
      <c r="A25" s="154">
        <v>4</v>
      </c>
      <c r="B25" s="156" t="s">
        <v>44</v>
      </c>
      <c r="C25" s="154" t="s">
        <v>98</v>
      </c>
      <c r="D25" s="155">
        <v>2255.08</v>
      </c>
      <c r="E25" s="155">
        <v>3522.39</v>
      </c>
      <c r="F25" s="162" t="s">
        <v>100</v>
      </c>
      <c r="G25" s="154" t="s">
        <v>334</v>
      </c>
    </row>
    <row r="26" spans="1:9">
      <c r="A26" s="150" t="s">
        <v>165</v>
      </c>
      <c r="B26" s="150"/>
      <c r="C26" s="150"/>
      <c r="D26" s="150"/>
      <c r="E26" s="150"/>
      <c r="F26" s="150"/>
      <c r="G26" s="150"/>
      <c r="H26" s="151" t="s">
        <v>321</v>
      </c>
      <c r="I26" s="170">
        <f>SUM(D28:E28)</f>
        <v>5777.47</v>
      </c>
    </row>
    <row r="27" spans="1:7">
      <c r="A27" s="152" t="s">
        <v>2</v>
      </c>
      <c r="B27" s="152" t="s">
        <v>4</v>
      </c>
      <c r="C27" s="152" t="s">
        <v>5</v>
      </c>
      <c r="D27" s="153" t="s">
        <v>7</v>
      </c>
      <c r="E27" s="153" t="s">
        <v>8</v>
      </c>
      <c r="F27" s="152" t="s">
        <v>9</v>
      </c>
      <c r="G27" s="152" t="s">
        <v>322</v>
      </c>
    </row>
    <row r="28" spans="1:7">
      <c r="A28" s="154">
        <v>1</v>
      </c>
      <c r="B28" s="156" t="s">
        <v>163</v>
      </c>
      <c r="C28" s="154" t="s">
        <v>164</v>
      </c>
      <c r="D28" s="155">
        <v>2255.08</v>
      </c>
      <c r="E28" s="155">
        <v>3522.39</v>
      </c>
      <c r="F28" s="154" t="s">
        <v>166</v>
      </c>
      <c r="G28" s="154" t="s">
        <v>330</v>
      </c>
    </row>
    <row r="29" spans="1:9">
      <c r="A29" s="150" t="s">
        <v>335</v>
      </c>
      <c r="B29" s="150"/>
      <c r="C29" s="150"/>
      <c r="D29" s="150"/>
      <c r="E29" s="150"/>
      <c r="F29" s="150"/>
      <c r="G29" s="150"/>
      <c r="H29" s="151" t="s">
        <v>321</v>
      </c>
      <c r="I29" s="170">
        <f>SUM(D31:D32)</f>
        <v>4510.16</v>
      </c>
    </row>
    <row r="30" spans="1:7">
      <c r="A30" s="152" t="s">
        <v>2</v>
      </c>
      <c r="B30" s="152" t="s">
        <v>4</v>
      </c>
      <c r="C30" s="152" t="s">
        <v>5</v>
      </c>
      <c r="D30" s="153" t="s">
        <v>7</v>
      </c>
      <c r="E30" s="153" t="s">
        <v>8</v>
      </c>
      <c r="F30" s="152" t="s">
        <v>9</v>
      </c>
      <c r="G30" s="152" t="s">
        <v>322</v>
      </c>
    </row>
    <row r="31" spans="1:7">
      <c r="A31" s="154">
        <v>1</v>
      </c>
      <c r="B31" s="156" t="s">
        <v>44</v>
      </c>
      <c r="C31" s="163" t="s">
        <v>176</v>
      </c>
      <c r="D31" s="155">
        <v>2255.08</v>
      </c>
      <c r="E31" s="155" t="s">
        <v>329</v>
      </c>
      <c r="F31" s="154" t="s">
        <v>329</v>
      </c>
      <c r="G31" s="154" t="s">
        <v>336</v>
      </c>
    </row>
    <row r="32" spans="1:7">
      <c r="A32" s="154">
        <v>2</v>
      </c>
      <c r="B32" s="156" t="s">
        <v>44</v>
      </c>
      <c r="C32" s="163" t="s">
        <v>67</v>
      </c>
      <c r="D32" s="155">
        <v>2255.08</v>
      </c>
      <c r="E32" s="155" t="s">
        <v>329</v>
      </c>
      <c r="F32" s="154" t="s">
        <v>329</v>
      </c>
      <c r="G32" s="154" t="s">
        <v>337</v>
      </c>
    </row>
    <row r="33" spans="1:9">
      <c r="A33" s="150" t="s">
        <v>104</v>
      </c>
      <c r="B33" s="150"/>
      <c r="C33" s="150"/>
      <c r="D33" s="150"/>
      <c r="E33" s="150"/>
      <c r="F33" s="150"/>
      <c r="G33" s="150"/>
      <c r="H33" s="151" t="s">
        <v>321</v>
      </c>
      <c r="I33" s="170">
        <f>SUM(D36:D36)</f>
        <v>0</v>
      </c>
    </row>
    <row r="34" s="139" customFormat="1" spans="1:9">
      <c r="A34" s="164">
        <v>1</v>
      </c>
      <c r="B34" s="164" t="s">
        <v>306</v>
      </c>
      <c r="C34" s="164" t="s">
        <v>103</v>
      </c>
      <c r="D34" s="165">
        <v>3502.97</v>
      </c>
      <c r="E34" s="166">
        <v>3522.39</v>
      </c>
      <c r="F34" s="164" t="s">
        <v>338</v>
      </c>
      <c r="G34" s="164" t="s">
        <v>334</v>
      </c>
      <c r="H34" s="167"/>
      <c r="I34" s="171"/>
    </row>
    <row r="35" spans="1:7">
      <c r="A35" s="152" t="s">
        <v>2</v>
      </c>
      <c r="B35" s="152" t="s">
        <v>4</v>
      </c>
      <c r="C35" s="152" t="s">
        <v>5</v>
      </c>
      <c r="D35" s="153" t="s">
        <v>7</v>
      </c>
      <c r="E35" s="153" t="s">
        <v>8</v>
      </c>
      <c r="F35" s="152" t="s">
        <v>9</v>
      </c>
      <c r="G35" s="152" t="s">
        <v>322</v>
      </c>
    </row>
    <row r="36" spans="1:7">
      <c r="A36" s="154"/>
      <c r="B36" s="154"/>
      <c r="C36" s="154"/>
      <c r="D36" s="155"/>
      <c r="E36" s="155" t="s">
        <v>329</v>
      </c>
      <c r="F36" s="155" t="s">
        <v>329</v>
      </c>
      <c r="G36" s="154" t="s">
        <v>339</v>
      </c>
    </row>
    <row r="37" spans="1:7">
      <c r="A37" s="150" t="s">
        <v>41</v>
      </c>
      <c r="B37" s="150"/>
      <c r="C37" s="150"/>
      <c r="D37" s="150"/>
      <c r="E37" s="150"/>
      <c r="F37" s="150"/>
      <c r="G37" s="150"/>
    </row>
    <row r="38" spans="1:9">
      <c r="A38" s="150" t="s">
        <v>340</v>
      </c>
      <c r="B38" s="150"/>
      <c r="C38" s="150"/>
      <c r="D38" s="150"/>
      <c r="E38" s="150"/>
      <c r="F38" s="150"/>
      <c r="G38" s="150"/>
      <c r="H38" s="151" t="s">
        <v>321</v>
      </c>
      <c r="I38" s="170">
        <f>SUM(D40:D55,E40:E53)</f>
        <v>53253.55</v>
      </c>
    </row>
    <row r="39" spans="1:7">
      <c r="A39" s="152" t="s">
        <v>2</v>
      </c>
      <c r="B39" s="152" t="s">
        <v>4</v>
      </c>
      <c r="C39" s="152" t="s">
        <v>5</v>
      </c>
      <c r="D39" s="153" t="s">
        <v>7</v>
      </c>
      <c r="E39" s="153" t="s">
        <v>8</v>
      </c>
      <c r="F39" s="152" t="s">
        <v>9</v>
      </c>
      <c r="G39" s="152" t="s">
        <v>322</v>
      </c>
    </row>
    <row r="40" spans="1:7">
      <c r="A40" s="154">
        <v>1</v>
      </c>
      <c r="B40" s="154" t="s">
        <v>39</v>
      </c>
      <c r="C40" s="154" t="s">
        <v>40</v>
      </c>
      <c r="D40" s="155">
        <v>8500</v>
      </c>
      <c r="E40" s="155">
        <v>3522.39</v>
      </c>
      <c r="F40" s="154" t="s">
        <v>42</v>
      </c>
      <c r="G40" s="154" t="s">
        <v>339</v>
      </c>
    </row>
    <row r="41" spans="1:7">
      <c r="A41" s="154">
        <v>2</v>
      </c>
      <c r="B41" s="154" t="s">
        <v>39</v>
      </c>
      <c r="C41" s="154" t="s">
        <v>175</v>
      </c>
      <c r="D41" s="155">
        <v>8500</v>
      </c>
      <c r="E41" s="155"/>
      <c r="F41" s="154"/>
      <c r="G41" s="154" t="s">
        <v>327</v>
      </c>
    </row>
    <row r="42" spans="1:7">
      <c r="A42" s="154">
        <v>3</v>
      </c>
      <c r="B42" s="156" t="s">
        <v>44</v>
      </c>
      <c r="C42" s="154" t="s">
        <v>154</v>
      </c>
      <c r="D42" s="155">
        <v>2255.08</v>
      </c>
      <c r="E42" s="155"/>
      <c r="F42" s="154"/>
      <c r="G42" s="154" t="s">
        <v>330</v>
      </c>
    </row>
    <row r="43" spans="1:7">
      <c r="A43" s="154">
        <v>4</v>
      </c>
      <c r="B43" s="156" t="s">
        <v>44</v>
      </c>
      <c r="C43" s="154" t="s">
        <v>157</v>
      </c>
      <c r="D43" s="155">
        <v>2255.08</v>
      </c>
      <c r="E43" s="155"/>
      <c r="F43" s="154"/>
      <c r="G43" s="154" t="s">
        <v>330</v>
      </c>
    </row>
    <row r="44" spans="1:7">
      <c r="A44" s="154">
        <v>5</v>
      </c>
      <c r="B44" s="154" t="s">
        <v>62</v>
      </c>
      <c r="C44" s="154" t="s">
        <v>121</v>
      </c>
      <c r="D44" s="155">
        <v>4014.53</v>
      </c>
      <c r="E44" s="155"/>
      <c r="F44" s="154"/>
      <c r="G44" s="154" t="s">
        <v>333</v>
      </c>
    </row>
    <row r="45" spans="1:7">
      <c r="A45" s="154">
        <v>6</v>
      </c>
      <c r="B45" s="154" t="s">
        <v>62</v>
      </c>
      <c r="C45" s="154" t="s">
        <v>126</v>
      </c>
      <c r="D45" s="155">
        <v>4014.53</v>
      </c>
      <c r="E45" s="155"/>
      <c r="F45" s="154"/>
      <c r="G45" s="154" t="s">
        <v>333</v>
      </c>
    </row>
    <row r="46" spans="1:7">
      <c r="A46" s="154">
        <v>7</v>
      </c>
      <c r="B46" s="154" t="s">
        <v>88</v>
      </c>
      <c r="C46" s="154" t="s">
        <v>89</v>
      </c>
      <c r="D46" s="155">
        <v>2709.09</v>
      </c>
      <c r="E46" s="155"/>
      <c r="F46" s="154"/>
      <c r="G46" s="154" t="s">
        <v>334</v>
      </c>
    </row>
    <row r="47" spans="1:7">
      <c r="A47" s="154">
        <v>8</v>
      </c>
      <c r="B47" s="156" t="s">
        <v>44</v>
      </c>
      <c r="C47" s="154" t="s">
        <v>125</v>
      </c>
      <c r="D47" s="155">
        <v>2255.08</v>
      </c>
      <c r="E47" s="155"/>
      <c r="F47" s="154"/>
      <c r="G47" s="154" t="s">
        <v>333</v>
      </c>
    </row>
    <row r="48" spans="1:7">
      <c r="A48" s="154">
        <v>9</v>
      </c>
      <c r="B48" s="154" t="s">
        <v>28</v>
      </c>
      <c r="C48" s="154" t="s">
        <v>273</v>
      </c>
      <c r="D48" s="155">
        <v>1112</v>
      </c>
      <c r="E48" s="155"/>
      <c r="F48" s="154"/>
      <c r="G48" s="154" t="s">
        <v>341</v>
      </c>
    </row>
    <row r="49" spans="1:7">
      <c r="A49" s="154">
        <v>10</v>
      </c>
      <c r="B49" s="156" t="s">
        <v>44</v>
      </c>
      <c r="C49" s="154" t="s">
        <v>119</v>
      </c>
      <c r="D49" s="155">
        <v>2255.08</v>
      </c>
      <c r="E49" s="155"/>
      <c r="F49" s="154"/>
      <c r="G49" s="154" t="s">
        <v>333</v>
      </c>
    </row>
    <row r="50" spans="1:7">
      <c r="A50" s="154">
        <v>11</v>
      </c>
      <c r="B50" s="154" t="s">
        <v>28</v>
      </c>
      <c r="C50" s="154" t="s">
        <v>221</v>
      </c>
      <c r="D50" s="155">
        <v>1112</v>
      </c>
      <c r="E50" s="155"/>
      <c r="F50" s="154"/>
      <c r="G50" s="154" t="s">
        <v>341</v>
      </c>
    </row>
    <row r="51" spans="1:7">
      <c r="A51" s="154">
        <v>12</v>
      </c>
      <c r="B51" s="154" t="s">
        <v>28</v>
      </c>
      <c r="C51" s="154" t="s">
        <v>128</v>
      </c>
      <c r="D51" s="155">
        <v>1112</v>
      </c>
      <c r="E51" s="155"/>
      <c r="F51" s="154"/>
      <c r="G51" s="154" t="s">
        <v>333</v>
      </c>
    </row>
    <row r="52" spans="1:7">
      <c r="A52" s="154">
        <v>13</v>
      </c>
      <c r="B52" s="156" t="s">
        <v>44</v>
      </c>
      <c r="C52" s="154" t="s">
        <v>107</v>
      </c>
      <c r="D52" s="155">
        <v>2255.08</v>
      </c>
      <c r="E52" s="155"/>
      <c r="F52" s="154"/>
      <c r="G52" s="154" t="s">
        <v>334</v>
      </c>
    </row>
    <row r="53" spans="1:7">
      <c r="A53" s="154">
        <v>14</v>
      </c>
      <c r="B53" s="154" t="s">
        <v>62</v>
      </c>
      <c r="C53" s="154" t="s">
        <v>120</v>
      </c>
      <c r="D53" s="155">
        <v>4014.53</v>
      </c>
      <c r="E53" s="155"/>
      <c r="F53" s="154"/>
      <c r="G53" s="154" t="s">
        <v>333</v>
      </c>
    </row>
    <row r="54" spans="1:7">
      <c r="A54" s="154">
        <v>15</v>
      </c>
      <c r="B54" s="162" t="s">
        <v>28</v>
      </c>
      <c r="C54" s="162" t="s">
        <v>223</v>
      </c>
      <c r="D54" s="155">
        <v>1112</v>
      </c>
      <c r="E54" s="154"/>
      <c r="F54" s="154"/>
      <c r="G54" s="154" t="s">
        <v>341</v>
      </c>
    </row>
    <row r="55" spans="1:7">
      <c r="A55" s="154">
        <v>16</v>
      </c>
      <c r="B55" s="156" t="s">
        <v>44</v>
      </c>
      <c r="C55" s="162" t="s">
        <v>108</v>
      </c>
      <c r="D55" s="155">
        <v>2255.08</v>
      </c>
      <c r="E55" s="154"/>
      <c r="F55" s="154"/>
      <c r="G55" s="154" t="s">
        <v>334</v>
      </c>
    </row>
    <row r="56" spans="1:9">
      <c r="A56" s="150" t="s">
        <v>342</v>
      </c>
      <c r="B56" s="150"/>
      <c r="C56" s="150"/>
      <c r="D56" s="150"/>
      <c r="E56" s="150"/>
      <c r="F56" s="150"/>
      <c r="G56" s="150"/>
      <c r="H56" s="151" t="s">
        <v>321</v>
      </c>
      <c r="I56" s="170" t="s">
        <v>343</v>
      </c>
    </row>
    <row r="57" spans="1:7">
      <c r="A57" s="152" t="s">
        <v>2</v>
      </c>
      <c r="B57" s="152" t="s">
        <v>4</v>
      </c>
      <c r="C57" s="152" t="s">
        <v>5</v>
      </c>
      <c r="D57" s="153" t="s">
        <v>7</v>
      </c>
      <c r="E57" s="153" t="s">
        <v>8</v>
      </c>
      <c r="F57" s="152" t="s">
        <v>9</v>
      </c>
      <c r="G57" s="152" t="s">
        <v>322</v>
      </c>
    </row>
    <row r="58" spans="1:7">
      <c r="A58" s="154">
        <v>1</v>
      </c>
      <c r="B58" s="156" t="s">
        <v>62</v>
      </c>
      <c r="C58" s="154" t="s">
        <v>274</v>
      </c>
      <c r="D58" s="155">
        <v>4014.33</v>
      </c>
      <c r="E58" s="155"/>
      <c r="F58" s="155"/>
      <c r="G58" s="154" t="s">
        <v>341</v>
      </c>
    </row>
    <row r="59" spans="1:9">
      <c r="A59" s="150" t="s">
        <v>238</v>
      </c>
      <c r="B59" s="150"/>
      <c r="C59" s="150"/>
      <c r="D59" s="150"/>
      <c r="E59" s="150"/>
      <c r="F59" s="150"/>
      <c r="G59" s="150"/>
      <c r="H59" s="151" t="s">
        <v>321</v>
      </c>
      <c r="I59" s="170">
        <f>SUM(D61)</f>
        <v>2255.08</v>
      </c>
    </row>
    <row r="60" spans="1:7">
      <c r="A60" s="152" t="s">
        <v>2</v>
      </c>
      <c r="B60" s="152" t="s">
        <v>4</v>
      </c>
      <c r="C60" s="152" t="s">
        <v>5</v>
      </c>
      <c r="D60" s="153" t="s">
        <v>7</v>
      </c>
      <c r="E60" s="153" t="s">
        <v>8</v>
      </c>
      <c r="F60" s="152" t="s">
        <v>9</v>
      </c>
      <c r="G60" s="152" t="s">
        <v>322</v>
      </c>
    </row>
    <row r="61" spans="1:7">
      <c r="A61" s="154">
        <v>1</v>
      </c>
      <c r="B61" s="156" t="s">
        <v>44</v>
      </c>
      <c r="C61" s="154" t="s">
        <v>344</v>
      </c>
      <c r="D61" s="155">
        <v>2255.08</v>
      </c>
      <c r="E61" s="155" t="s">
        <v>329</v>
      </c>
      <c r="F61" s="155" t="s">
        <v>329</v>
      </c>
      <c r="G61" s="154" t="s">
        <v>341</v>
      </c>
    </row>
    <row r="62" spans="1:9">
      <c r="A62" s="150" t="s">
        <v>75</v>
      </c>
      <c r="B62" s="150"/>
      <c r="C62" s="150"/>
      <c r="D62" s="150"/>
      <c r="E62" s="150"/>
      <c r="F62" s="150"/>
      <c r="G62" s="150"/>
      <c r="H62" s="151" t="s">
        <v>321</v>
      </c>
      <c r="I62" s="170">
        <f>SUM(D64:D72,E64:E72)</f>
        <v>32207.28</v>
      </c>
    </row>
    <row r="63" spans="1:7">
      <c r="A63" s="152" t="s">
        <v>2</v>
      </c>
      <c r="B63" s="152" t="s">
        <v>4</v>
      </c>
      <c r="C63" s="152" t="s">
        <v>5</v>
      </c>
      <c r="D63" s="153" t="s">
        <v>7</v>
      </c>
      <c r="E63" s="153" t="s">
        <v>8</v>
      </c>
      <c r="F63" s="152" t="s">
        <v>9</v>
      </c>
      <c r="G63" s="152" t="s">
        <v>322</v>
      </c>
    </row>
    <row r="64" spans="1:7">
      <c r="A64" s="154">
        <v>1</v>
      </c>
      <c r="B64" s="156" t="s">
        <v>44</v>
      </c>
      <c r="C64" s="156" t="s">
        <v>158</v>
      </c>
      <c r="D64" s="155">
        <v>2255.08</v>
      </c>
      <c r="E64" s="168">
        <v>3522.39</v>
      </c>
      <c r="F64" s="154" t="s">
        <v>159</v>
      </c>
      <c r="G64" s="154" t="s">
        <v>330</v>
      </c>
    </row>
    <row r="65" spans="1:7">
      <c r="A65" s="154">
        <v>2</v>
      </c>
      <c r="B65" s="156" t="s">
        <v>88</v>
      </c>
      <c r="C65" s="156" t="s">
        <v>148</v>
      </c>
      <c r="D65" s="155">
        <v>2709.09</v>
      </c>
      <c r="E65" s="168"/>
      <c r="F65" s="154"/>
      <c r="G65" s="154" t="s">
        <v>345</v>
      </c>
    </row>
    <row r="66" spans="1:7">
      <c r="A66" s="154">
        <v>3</v>
      </c>
      <c r="B66" s="156" t="s">
        <v>44</v>
      </c>
      <c r="C66" s="156" t="s">
        <v>208</v>
      </c>
      <c r="D66" s="155">
        <v>2255.08</v>
      </c>
      <c r="E66" s="168">
        <v>3522.39</v>
      </c>
      <c r="F66" s="154" t="s">
        <v>209</v>
      </c>
      <c r="G66" s="154" t="s">
        <v>332</v>
      </c>
    </row>
    <row r="67" spans="1:7">
      <c r="A67" s="154">
        <v>4</v>
      </c>
      <c r="B67" s="156" t="s">
        <v>72</v>
      </c>
      <c r="C67" s="156" t="s">
        <v>203</v>
      </c>
      <c r="D67" s="155">
        <v>8500</v>
      </c>
      <c r="E67" s="155"/>
      <c r="F67" s="155" t="s">
        <v>329</v>
      </c>
      <c r="G67" s="154" t="s">
        <v>332</v>
      </c>
    </row>
    <row r="68" spans="1:7">
      <c r="A68" s="154">
        <v>5</v>
      </c>
      <c r="B68" s="156" t="s">
        <v>49</v>
      </c>
      <c r="C68" s="154" t="s">
        <v>227</v>
      </c>
      <c r="D68" s="155">
        <v>2709.09</v>
      </c>
      <c r="E68" s="155"/>
      <c r="F68" s="155" t="s">
        <v>329</v>
      </c>
      <c r="G68" s="154" t="s">
        <v>341</v>
      </c>
    </row>
    <row r="69" spans="1:7">
      <c r="A69" s="154">
        <v>6</v>
      </c>
      <c r="B69" s="156" t="s">
        <v>44</v>
      </c>
      <c r="C69" s="156" t="s">
        <v>74</v>
      </c>
      <c r="D69" s="155">
        <v>2255.08</v>
      </c>
      <c r="E69" s="155"/>
      <c r="F69" s="155"/>
      <c r="G69" s="154" t="s">
        <v>339</v>
      </c>
    </row>
    <row r="70" spans="1:7">
      <c r="A70" s="154">
        <v>7</v>
      </c>
      <c r="B70" s="156" t="s">
        <v>44</v>
      </c>
      <c r="C70" s="156" t="s">
        <v>87</v>
      </c>
      <c r="D70" s="155">
        <v>2255.08</v>
      </c>
      <c r="E70" s="155"/>
      <c r="F70" s="155" t="s">
        <v>329</v>
      </c>
      <c r="G70" s="154" t="s">
        <v>334</v>
      </c>
    </row>
    <row r="71" spans="1:7">
      <c r="A71" s="154">
        <v>8</v>
      </c>
      <c r="B71" s="154" t="s">
        <v>28</v>
      </c>
      <c r="C71" s="156" t="s">
        <v>236</v>
      </c>
      <c r="D71" s="155">
        <v>1112</v>
      </c>
      <c r="E71" s="155"/>
      <c r="F71" s="155" t="s">
        <v>329</v>
      </c>
      <c r="G71" s="154" t="s">
        <v>341</v>
      </c>
    </row>
    <row r="72" spans="1:7">
      <c r="A72" s="154">
        <v>9</v>
      </c>
      <c r="B72" s="154" t="s">
        <v>28</v>
      </c>
      <c r="C72" s="156" t="s">
        <v>234</v>
      </c>
      <c r="D72" s="155">
        <v>1112</v>
      </c>
      <c r="E72" s="155"/>
      <c r="F72" s="155" t="s">
        <v>329</v>
      </c>
      <c r="G72" s="154" t="s">
        <v>341</v>
      </c>
    </row>
    <row r="73" spans="1:9">
      <c r="A73" s="150" t="s">
        <v>56</v>
      </c>
      <c r="B73" s="150"/>
      <c r="C73" s="150"/>
      <c r="D73" s="150"/>
      <c r="E73" s="150"/>
      <c r="F73" s="150"/>
      <c r="G73" s="150"/>
      <c r="H73" s="151" t="s">
        <v>321</v>
      </c>
      <c r="I73" s="170">
        <f>SUM(D75:D93,E75:E93)</f>
        <v>45155.54</v>
      </c>
    </row>
    <row r="74" spans="1:7">
      <c r="A74" s="152" t="s">
        <v>2</v>
      </c>
      <c r="B74" s="152" t="s">
        <v>4</v>
      </c>
      <c r="C74" s="152" t="s">
        <v>5</v>
      </c>
      <c r="D74" s="153" t="s">
        <v>7</v>
      </c>
      <c r="E74" s="153" t="s">
        <v>8</v>
      </c>
      <c r="F74" s="152" t="s">
        <v>9</v>
      </c>
      <c r="G74" s="152" t="s">
        <v>322</v>
      </c>
    </row>
    <row r="75" spans="1:7">
      <c r="A75" s="154">
        <v>1</v>
      </c>
      <c r="B75" s="156" t="s">
        <v>44</v>
      </c>
      <c r="C75" s="172" t="s">
        <v>59</v>
      </c>
      <c r="D75" s="155">
        <v>2255.08</v>
      </c>
      <c r="E75" s="154"/>
      <c r="F75" s="154"/>
      <c r="G75" s="154" t="s">
        <v>339</v>
      </c>
    </row>
    <row r="76" spans="1:7">
      <c r="A76" s="154">
        <v>2</v>
      </c>
      <c r="B76" s="172" t="s">
        <v>49</v>
      </c>
      <c r="C76" s="172" t="s">
        <v>60</v>
      </c>
      <c r="D76" s="155">
        <v>2709.09</v>
      </c>
      <c r="E76" s="154"/>
      <c r="F76" s="154"/>
      <c r="G76" s="154" t="s">
        <v>339</v>
      </c>
    </row>
    <row r="77" spans="1:7">
      <c r="A77" s="154">
        <v>3</v>
      </c>
      <c r="B77" s="172" t="s">
        <v>149</v>
      </c>
      <c r="C77" s="172" t="s">
        <v>150</v>
      </c>
      <c r="D77" s="155">
        <v>2255.08</v>
      </c>
      <c r="E77" s="154"/>
      <c r="F77" s="154"/>
      <c r="G77" s="154" t="s">
        <v>345</v>
      </c>
    </row>
    <row r="78" spans="1:7">
      <c r="A78" s="154">
        <v>4</v>
      </c>
      <c r="B78" s="156" t="s">
        <v>44</v>
      </c>
      <c r="C78" s="172" t="s">
        <v>127</v>
      </c>
      <c r="D78" s="155">
        <v>2255.08</v>
      </c>
      <c r="E78" s="154"/>
      <c r="F78" s="154"/>
      <c r="G78" s="154" t="s">
        <v>333</v>
      </c>
    </row>
    <row r="79" spans="1:7">
      <c r="A79" s="154">
        <v>5</v>
      </c>
      <c r="B79" s="172" t="s">
        <v>62</v>
      </c>
      <c r="C79" s="172" t="s">
        <v>346</v>
      </c>
      <c r="D79" s="155">
        <v>4014.33</v>
      </c>
      <c r="E79" s="154"/>
      <c r="F79" s="154"/>
      <c r="G79" s="154" t="s">
        <v>339</v>
      </c>
    </row>
    <row r="80" spans="1:7">
      <c r="A80" s="154">
        <v>6</v>
      </c>
      <c r="B80" s="172" t="s">
        <v>54</v>
      </c>
      <c r="C80" s="172" t="s">
        <v>55</v>
      </c>
      <c r="D80" s="155">
        <v>8500</v>
      </c>
      <c r="E80" s="154"/>
      <c r="F80" s="154"/>
      <c r="G80" s="154" t="s">
        <v>339</v>
      </c>
    </row>
    <row r="81" spans="1:7">
      <c r="A81" s="154">
        <v>7</v>
      </c>
      <c r="B81" s="154" t="s">
        <v>62</v>
      </c>
      <c r="C81" s="172" t="s">
        <v>63</v>
      </c>
      <c r="D81" s="155">
        <v>4014.33</v>
      </c>
      <c r="E81" s="154"/>
      <c r="F81" s="154"/>
      <c r="G81" s="154" t="s">
        <v>339</v>
      </c>
    </row>
    <row r="82" spans="1:7">
      <c r="A82" s="154">
        <v>8</v>
      </c>
      <c r="B82" s="156" t="s">
        <v>44</v>
      </c>
      <c r="C82" s="173" t="s">
        <v>212</v>
      </c>
      <c r="D82" s="155">
        <v>2255.08</v>
      </c>
      <c r="E82" s="155">
        <v>3522.39</v>
      </c>
      <c r="F82" s="154" t="s">
        <v>213</v>
      </c>
      <c r="G82" s="154" t="s">
        <v>332</v>
      </c>
    </row>
    <row r="83" spans="1:7">
      <c r="A83" s="154">
        <v>9</v>
      </c>
      <c r="B83" s="156" t="s">
        <v>44</v>
      </c>
      <c r="C83" s="172" t="s">
        <v>58</v>
      </c>
      <c r="D83" s="155">
        <v>2255.08</v>
      </c>
      <c r="E83" s="154"/>
      <c r="F83" s="154"/>
      <c r="G83" s="154" t="s">
        <v>339</v>
      </c>
    </row>
    <row r="84" ht="18.75" customHeight="1" spans="1:7">
      <c r="A84" s="154">
        <v>10</v>
      </c>
      <c r="B84" s="173" t="s">
        <v>28</v>
      </c>
      <c r="C84" s="172" t="s">
        <v>243</v>
      </c>
      <c r="D84" s="155">
        <v>1112</v>
      </c>
      <c r="E84" s="154"/>
      <c r="F84" s="154"/>
      <c r="G84" s="154" t="s">
        <v>341</v>
      </c>
    </row>
    <row r="85" spans="1:7">
      <c r="A85" s="154">
        <v>11</v>
      </c>
      <c r="B85" s="173" t="s">
        <v>28</v>
      </c>
      <c r="C85" s="173" t="s">
        <v>247</v>
      </c>
      <c r="D85" s="155">
        <v>1112</v>
      </c>
      <c r="E85" s="154"/>
      <c r="F85" s="154"/>
      <c r="G85" s="154" t="s">
        <v>341</v>
      </c>
    </row>
    <row r="86" spans="1:7">
      <c r="A86" s="154">
        <v>12</v>
      </c>
      <c r="B86" s="173" t="s">
        <v>28</v>
      </c>
      <c r="C86" s="173" t="s">
        <v>239</v>
      </c>
      <c r="D86" s="155">
        <v>1112</v>
      </c>
      <c r="E86" s="154"/>
      <c r="F86" s="154"/>
      <c r="G86" s="154" t="s">
        <v>341</v>
      </c>
    </row>
    <row r="87" spans="1:7">
      <c r="A87" s="154">
        <v>13</v>
      </c>
      <c r="B87" s="173" t="s">
        <v>28</v>
      </c>
      <c r="C87" s="172" t="s">
        <v>246</v>
      </c>
      <c r="D87" s="155">
        <v>1112</v>
      </c>
      <c r="E87" s="154"/>
      <c r="F87" s="154"/>
      <c r="G87" s="154" t="s">
        <v>341</v>
      </c>
    </row>
    <row r="88" spans="1:7">
      <c r="A88" s="154">
        <v>14</v>
      </c>
      <c r="B88" s="173" t="s">
        <v>28</v>
      </c>
      <c r="C88" s="172" t="s">
        <v>248</v>
      </c>
      <c r="D88" s="155">
        <v>1112</v>
      </c>
      <c r="E88" s="154"/>
      <c r="F88" s="154"/>
      <c r="G88" s="154" t="s">
        <v>341</v>
      </c>
    </row>
    <row r="89" spans="1:7">
      <c r="A89" s="154">
        <v>15</v>
      </c>
      <c r="B89" s="173" t="s">
        <v>28</v>
      </c>
      <c r="C89" s="172" t="s">
        <v>242</v>
      </c>
      <c r="D89" s="155">
        <v>1112</v>
      </c>
      <c r="E89" s="154"/>
      <c r="F89" s="154"/>
      <c r="G89" s="154" t="s">
        <v>341</v>
      </c>
    </row>
    <row r="90" spans="1:7">
      <c r="A90" s="154">
        <v>16</v>
      </c>
      <c r="B90" s="173" t="s">
        <v>28</v>
      </c>
      <c r="C90" s="172" t="s">
        <v>240</v>
      </c>
      <c r="D90" s="155">
        <v>1112</v>
      </c>
      <c r="E90" s="154"/>
      <c r="F90" s="154"/>
      <c r="G90" s="154" t="s">
        <v>341</v>
      </c>
    </row>
    <row r="91" spans="1:7">
      <c r="A91" s="154">
        <v>17</v>
      </c>
      <c r="B91" s="173" t="s">
        <v>28</v>
      </c>
      <c r="C91" s="172" t="s">
        <v>241</v>
      </c>
      <c r="D91" s="155">
        <v>1112</v>
      </c>
      <c r="E91" s="154"/>
      <c r="F91" s="154"/>
      <c r="G91" s="154" t="s">
        <v>341</v>
      </c>
    </row>
    <row r="92" spans="1:7">
      <c r="A92" s="154">
        <v>18</v>
      </c>
      <c r="B92" s="173" t="s">
        <v>28</v>
      </c>
      <c r="C92" s="172" t="s">
        <v>244</v>
      </c>
      <c r="D92" s="155">
        <v>1112</v>
      </c>
      <c r="E92" s="154"/>
      <c r="F92" s="154"/>
      <c r="G92" s="154" t="s">
        <v>341</v>
      </c>
    </row>
    <row r="93" spans="1:7">
      <c r="A93" s="154">
        <v>19</v>
      </c>
      <c r="B93" s="173" t="s">
        <v>28</v>
      </c>
      <c r="C93" s="172" t="s">
        <v>245</v>
      </c>
      <c r="D93" s="155">
        <v>1112</v>
      </c>
      <c r="E93" s="154"/>
      <c r="F93" s="154"/>
      <c r="G93" s="154" t="s">
        <v>341</v>
      </c>
    </row>
    <row r="94" spans="1:9">
      <c r="A94" s="150" t="s">
        <v>46</v>
      </c>
      <c r="B94" s="150"/>
      <c r="C94" s="150"/>
      <c r="D94" s="150"/>
      <c r="E94" s="150"/>
      <c r="F94" s="150"/>
      <c r="G94" s="150"/>
      <c r="H94" s="151" t="s">
        <v>321</v>
      </c>
      <c r="I94" s="170">
        <f>SUM(D96:D109,E96:E109)</f>
        <v>26839.25</v>
      </c>
    </row>
    <row r="95" spans="1:7">
      <c r="A95" s="152" t="s">
        <v>2</v>
      </c>
      <c r="B95" s="152" t="s">
        <v>4</v>
      </c>
      <c r="C95" s="152" t="s">
        <v>5</v>
      </c>
      <c r="D95" s="153" t="s">
        <v>7</v>
      </c>
      <c r="E95" s="153" t="s">
        <v>8</v>
      </c>
      <c r="F95" s="152" t="s">
        <v>9</v>
      </c>
      <c r="G95" s="152" t="s">
        <v>322</v>
      </c>
    </row>
    <row r="96" spans="1:7">
      <c r="A96" s="154">
        <v>1</v>
      </c>
      <c r="B96" s="154" t="s">
        <v>28</v>
      </c>
      <c r="C96" s="174" t="s">
        <v>270</v>
      </c>
      <c r="D96" s="155">
        <v>1112</v>
      </c>
      <c r="E96" s="154"/>
      <c r="F96" s="154"/>
      <c r="G96" s="154" t="s">
        <v>341</v>
      </c>
    </row>
    <row r="97" spans="1:7">
      <c r="A97" s="154">
        <v>2</v>
      </c>
      <c r="B97" s="154" t="s">
        <v>49</v>
      </c>
      <c r="C97" s="174" t="s">
        <v>50</v>
      </c>
      <c r="D97" s="155">
        <v>2709.09</v>
      </c>
      <c r="E97" s="154"/>
      <c r="F97" s="154"/>
      <c r="G97" s="154" t="s">
        <v>339</v>
      </c>
    </row>
    <row r="98" spans="1:7">
      <c r="A98" s="154">
        <v>3</v>
      </c>
      <c r="B98" s="154" t="s">
        <v>28</v>
      </c>
      <c r="C98" s="154" t="s">
        <v>272</v>
      </c>
      <c r="D98" s="155">
        <v>1112</v>
      </c>
      <c r="E98" s="154"/>
      <c r="F98" s="154"/>
      <c r="G98" s="154" t="s">
        <v>341</v>
      </c>
    </row>
    <row r="99" spans="1:7">
      <c r="A99" s="154">
        <v>4</v>
      </c>
      <c r="B99" s="154" t="s">
        <v>28</v>
      </c>
      <c r="C99" s="154" t="s">
        <v>266</v>
      </c>
      <c r="D99" s="155">
        <v>1112</v>
      </c>
      <c r="E99" s="154"/>
      <c r="F99" s="154"/>
      <c r="G99" s="154" t="s">
        <v>341</v>
      </c>
    </row>
    <row r="100" spans="1:7">
      <c r="A100" s="154">
        <v>5</v>
      </c>
      <c r="B100" s="154" t="s">
        <v>347</v>
      </c>
      <c r="C100" s="154" t="s">
        <v>73</v>
      </c>
      <c r="D100" s="155">
        <v>8500</v>
      </c>
      <c r="E100" s="154"/>
      <c r="F100" s="154"/>
      <c r="G100" s="154" t="s">
        <v>339</v>
      </c>
    </row>
    <row r="101" spans="1:7">
      <c r="A101" s="154">
        <v>6</v>
      </c>
      <c r="B101" s="156" t="s">
        <v>44</v>
      </c>
      <c r="C101" s="154" t="s">
        <v>52</v>
      </c>
      <c r="D101" s="155">
        <v>2255.08</v>
      </c>
      <c r="E101" s="154"/>
      <c r="F101" s="154"/>
      <c r="G101" s="154" t="s">
        <v>339</v>
      </c>
    </row>
    <row r="102" spans="1:7">
      <c r="A102" s="154">
        <v>7</v>
      </c>
      <c r="B102" s="154" t="s">
        <v>28</v>
      </c>
      <c r="C102" s="174" t="s">
        <v>271</v>
      </c>
      <c r="D102" s="155">
        <v>1112</v>
      </c>
      <c r="E102" s="154"/>
      <c r="F102" s="154"/>
      <c r="G102" s="154" t="s">
        <v>341</v>
      </c>
    </row>
    <row r="103" spans="1:7">
      <c r="A103" s="154">
        <v>8</v>
      </c>
      <c r="B103" s="154" t="s">
        <v>28</v>
      </c>
      <c r="C103" s="154" t="s">
        <v>269</v>
      </c>
      <c r="D103" s="155">
        <v>1112</v>
      </c>
      <c r="E103" s="154"/>
      <c r="F103" s="154"/>
      <c r="G103" s="154" t="s">
        <v>341</v>
      </c>
    </row>
    <row r="104" spans="1:7">
      <c r="A104" s="154">
        <v>9</v>
      </c>
      <c r="B104" s="154" t="s">
        <v>28</v>
      </c>
      <c r="C104" s="174" t="s">
        <v>264</v>
      </c>
      <c r="D104" s="155">
        <v>1112</v>
      </c>
      <c r="E104" s="154"/>
      <c r="F104" s="154"/>
      <c r="G104" s="154" t="s">
        <v>341</v>
      </c>
    </row>
    <row r="105" spans="1:7">
      <c r="A105" s="154">
        <v>10</v>
      </c>
      <c r="B105" s="154" t="s">
        <v>28</v>
      </c>
      <c r="C105" s="154" t="s">
        <v>348</v>
      </c>
      <c r="D105" s="155">
        <v>1112</v>
      </c>
      <c r="E105" s="154"/>
      <c r="F105" s="154"/>
      <c r="G105" s="154" t="s">
        <v>341</v>
      </c>
    </row>
    <row r="106" spans="1:7">
      <c r="A106" s="154">
        <v>11</v>
      </c>
      <c r="B106" s="156" t="s">
        <v>44</v>
      </c>
      <c r="C106" s="154" t="s">
        <v>45</v>
      </c>
      <c r="D106" s="155">
        <v>2255.08</v>
      </c>
      <c r="E106" s="154"/>
      <c r="F106" s="154"/>
      <c r="G106" s="154" t="s">
        <v>339</v>
      </c>
    </row>
    <row r="107" spans="1:7">
      <c r="A107" s="154">
        <v>12</v>
      </c>
      <c r="B107" s="154" t="s">
        <v>28</v>
      </c>
      <c r="C107" s="154" t="s">
        <v>267</v>
      </c>
      <c r="D107" s="155">
        <v>1112</v>
      </c>
      <c r="E107" s="154"/>
      <c r="F107" s="154"/>
      <c r="G107" s="154" t="s">
        <v>341</v>
      </c>
    </row>
    <row r="108" spans="1:7">
      <c r="A108" s="154">
        <v>13</v>
      </c>
      <c r="B108" s="154" t="s">
        <v>28</v>
      </c>
      <c r="C108" s="154" t="s">
        <v>265</v>
      </c>
      <c r="D108" s="155">
        <v>1112</v>
      </c>
      <c r="E108" s="154"/>
      <c r="F108" s="154"/>
      <c r="G108" s="154" t="s">
        <v>341</v>
      </c>
    </row>
    <row r="109" spans="1:7">
      <c r="A109" s="154">
        <v>14</v>
      </c>
      <c r="B109" s="154" t="s">
        <v>28</v>
      </c>
      <c r="C109" s="154" t="s">
        <v>268</v>
      </c>
      <c r="D109" s="155">
        <v>1112</v>
      </c>
      <c r="E109" s="154"/>
      <c r="F109" s="154"/>
      <c r="G109" s="154" t="s">
        <v>341</v>
      </c>
    </row>
    <row r="110" spans="1:9">
      <c r="A110" s="150" t="s">
        <v>30</v>
      </c>
      <c r="B110" s="150"/>
      <c r="C110" s="150"/>
      <c r="D110" s="150"/>
      <c r="E110" s="150"/>
      <c r="F110" s="150"/>
      <c r="G110" s="150"/>
      <c r="H110" s="151" t="s">
        <v>321</v>
      </c>
      <c r="I110" s="170">
        <f>SUM(D112:D140,E118:E140)</f>
        <v>94531.72</v>
      </c>
    </row>
    <row r="111" spans="1:7">
      <c r="A111" s="152" t="s">
        <v>2</v>
      </c>
      <c r="B111" s="152" t="s">
        <v>4</v>
      </c>
      <c r="C111" s="152" t="s">
        <v>5</v>
      </c>
      <c r="D111" s="153" t="s">
        <v>7</v>
      </c>
      <c r="E111" s="153" t="s">
        <v>8</v>
      </c>
      <c r="F111" s="152" t="s">
        <v>9</v>
      </c>
      <c r="G111" s="152" t="s">
        <v>322</v>
      </c>
    </row>
    <row r="112" spans="1:7">
      <c r="A112" s="154">
        <v>1</v>
      </c>
      <c r="B112" s="156" t="s">
        <v>44</v>
      </c>
      <c r="C112" s="156" t="s">
        <v>152</v>
      </c>
      <c r="D112" s="155">
        <v>2255.08</v>
      </c>
      <c r="E112" s="154"/>
      <c r="F112" s="154"/>
      <c r="G112" s="154" t="s">
        <v>349</v>
      </c>
    </row>
    <row r="113" spans="1:7">
      <c r="A113" s="154">
        <v>2</v>
      </c>
      <c r="B113" s="156" t="s">
        <v>44</v>
      </c>
      <c r="C113" s="156" t="s">
        <v>94</v>
      </c>
      <c r="D113" s="155">
        <v>2255.08</v>
      </c>
      <c r="E113" s="154"/>
      <c r="F113" s="154"/>
      <c r="G113" s="154" t="s">
        <v>334</v>
      </c>
    </row>
    <row r="114" spans="1:7">
      <c r="A114" s="154">
        <v>3</v>
      </c>
      <c r="B114" s="156" t="s">
        <v>44</v>
      </c>
      <c r="C114" s="156" t="s">
        <v>124</v>
      </c>
      <c r="D114" s="155">
        <v>2255.08</v>
      </c>
      <c r="E114" s="154"/>
      <c r="F114" s="154"/>
      <c r="G114" s="154" t="s">
        <v>333</v>
      </c>
    </row>
    <row r="115" spans="1:7">
      <c r="A115" s="154">
        <v>4</v>
      </c>
      <c r="B115" s="156" t="s">
        <v>44</v>
      </c>
      <c r="C115" s="156" t="s">
        <v>140</v>
      </c>
      <c r="D115" s="155">
        <v>2255.08</v>
      </c>
      <c r="E115" s="154"/>
      <c r="F115" s="154"/>
      <c r="G115" s="154" t="s">
        <v>349</v>
      </c>
    </row>
    <row r="116" spans="1:7">
      <c r="A116" s="154">
        <v>5</v>
      </c>
      <c r="B116" s="173" t="s">
        <v>28</v>
      </c>
      <c r="C116" s="173" t="s">
        <v>258</v>
      </c>
      <c r="D116" s="155">
        <v>1112</v>
      </c>
      <c r="E116" s="154"/>
      <c r="F116" s="154"/>
      <c r="G116" s="154" t="s">
        <v>341</v>
      </c>
    </row>
    <row r="117" spans="1:7">
      <c r="A117" s="154">
        <v>6</v>
      </c>
      <c r="B117" s="173" t="s">
        <v>44</v>
      </c>
      <c r="C117" s="173" t="s">
        <v>350</v>
      </c>
      <c r="D117" s="155">
        <v>2255.08</v>
      </c>
      <c r="E117" s="154"/>
      <c r="F117" s="154"/>
      <c r="G117" s="154" t="s">
        <v>30</v>
      </c>
    </row>
    <row r="118" spans="1:7">
      <c r="A118" s="154">
        <v>7</v>
      </c>
      <c r="B118" s="154" t="s">
        <v>62</v>
      </c>
      <c r="C118" s="173" t="s">
        <v>351</v>
      </c>
      <c r="D118" s="155">
        <v>4014.33</v>
      </c>
      <c r="E118" s="154"/>
      <c r="F118" s="154"/>
      <c r="G118" s="154" t="s">
        <v>349</v>
      </c>
    </row>
    <row r="119" spans="1:7">
      <c r="A119" s="154">
        <v>8</v>
      </c>
      <c r="B119" s="154" t="s">
        <v>62</v>
      </c>
      <c r="C119" s="173" t="s">
        <v>352</v>
      </c>
      <c r="D119" s="155">
        <v>4014.33</v>
      </c>
      <c r="E119" s="154"/>
      <c r="F119" s="154"/>
      <c r="G119" s="154" t="s">
        <v>349</v>
      </c>
    </row>
    <row r="120" spans="1:7">
      <c r="A120" s="154">
        <v>9</v>
      </c>
      <c r="B120" s="156" t="s">
        <v>44</v>
      </c>
      <c r="C120" s="173" t="s">
        <v>353</v>
      </c>
      <c r="D120" s="155">
        <v>2255.08</v>
      </c>
      <c r="E120" s="154"/>
      <c r="F120" s="154"/>
      <c r="G120" s="154" t="s">
        <v>349</v>
      </c>
    </row>
    <row r="121" spans="1:7">
      <c r="A121" s="154">
        <v>10</v>
      </c>
      <c r="B121" s="156" t="s">
        <v>44</v>
      </c>
      <c r="C121" s="173" t="s">
        <v>354</v>
      </c>
      <c r="D121" s="155">
        <v>2255.08</v>
      </c>
      <c r="E121" s="154"/>
      <c r="F121" s="154"/>
      <c r="G121" s="154" t="s">
        <v>339</v>
      </c>
    </row>
    <row r="122" spans="1:7">
      <c r="A122" s="154">
        <v>11</v>
      </c>
      <c r="B122" s="156" t="s">
        <v>146</v>
      </c>
      <c r="C122" s="173" t="s">
        <v>147</v>
      </c>
      <c r="D122" s="155">
        <v>8500</v>
      </c>
      <c r="E122" s="154"/>
      <c r="F122" s="154"/>
      <c r="G122" s="154" t="s">
        <v>349</v>
      </c>
    </row>
    <row r="123" spans="1:7">
      <c r="A123" s="154">
        <v>12</v>
      </c>
      <c r="B123" s="156" t="s">
        <v>44</v>
      </c>
      <c r="C123" s="173" t="s">
        <v>355</v>
      </c>
      <c r="D123" s="155">
        <v>2255.08</v>
      </c>
      <c r="E123" s="154"/>
      <c r="F123" s="154"/>
      <c r="G123" s="154" t="s">
        <v>349</v>
      </c>
    </row>
    <row r="124" spans="1:7">
      <c r="A124" s="154">
        <v>13</v>
      </c>
      <c r="B124" s="156" t="s">
        <v>44</v>
      </c>
      <c r="C124" s="173" t="s">
        <v>356</v>
      </c>
      <c r="D124" s="155">
        <v>2255.08</v>
      </c>
      <c r="E124" s="154"/>
      <c r="F124" s="154"/>
      <c r="G124" s="154" t="s">
        <v>349</v>
      </c>
    </row>
    <row r="125" spans="1:7">
      <c r="A125" s="154">
        <v>14</v>
      </c>
      <c r="B125" s="173" t="s">
        <v>72</v>
      </c>
      <c r="C125" s="173" t="s">
        <v>357</v>
      </c>
      <c r="D125" s="155">
        <v>8500</v>
      </c>
      <c r="E125" s="154"/>
      <c r="F125" s="154"/>
      <c r="G125" s="154" t="s">
        <v>349</v>
      </c>
    </row>
    <row r="126" spans="1:7">
      <c r="A126" s="154">
        <v>15</v>
      </c>
      <c r="B126" s="173" t="s">
        <v>347</v>
      </c>
      <c r="C126" s="173" t="s">
        <v>130</v>
      </c>
      <c r="D126" s="155">
        <v>8500</v>
      </c>
      <c r="E126" s="154"/>
      <c r="F126" s="154"/>
      <c r="G126" s="154" t="s">
        <v>349</v>
      </c>
    </row>
    <row r="127" spans="1:7">
      <c r="A127" s="154">
        <v>16</v>
      </c>
      <c r="B127" s="173" t="s">
        <v>358</v>
      </c>
      <c r="C127" s="173" t="s">
        <v>144</v>
      </c>
      <c r="D127" s="155">
        <v>2709.09</v>
      </c>
      <c r="E127" s="154"/>
      <c r="F127" s="154"/>
      <c r="G127" s="154" t="s">
        <v>349</v>
      </c>
    </row>
    <row r="128" spans="1:7">
      <c r="A128" s="154">
        <v>17</v>
      </c>
      <c r="B128" s="173" t="s">
        <v>190</v>
      </c>
      <c r="C128" s="173" t="s">
        <v>191</v>
      </c>
      <c r="D128" s="155">
        <v>18806.94</v>
      </c>
      <c r="E128" s="155">
        <v>4735.31</v>
      </c>
      <c r="F128" s="154" t="s">
        <v>192</v>
      </c>
      <c r="G128" s="154" t="s">
        <v>320</v>
      </c>
    </row>
    <row r="129" spans="1:7">
      <c r="A129" s="154">
        <v>18</v>
      </c>
      <c r="B129" s="173" t="s">
        <v>28</v>
      </c>
      <c r="C129" s="173" t="s">
        <v>263</v>
      </c>
      <c r="D129" s="155">
        <v>1112</v>
      </c>
      <c r="E129" s="154"/>
      <c r="F129" s="154"/>
      <c r="G129" s="154" t="s">
        <v>341</v>
      </c>
    </row>
    <row r="130" spans="1:7">
      <c r="A130" s="154">
        <v>19</v>
      </c>
      <c r="B130" s="173" t="s">
        <v>28</v>
      </c>
      <c r="C130" s="173" t="s">
        <v>262</v>
      </c>
      <c r="D130" s="155">
        <v>1112</v>
      </c>
      <c r="E130" s="154"/>
      <c r="F130" s="154"/>
      <c r="G130" s="154" t="s">
        <v>341</v>
      </c>
    </row>
    <row r="131" spans="1:7">
      <c r="A131" s="154">
        <v>20</v>
      </c>
      <c r="B131" s="173" t="s">
        <v>28</v>
      </c>
      <c r="C131" s="173" t="s">
        <v>261</v>
      </c>
      <c r="D131" s="155">
        <v>1112</v>
      </c>
      <c r="E131" s="154"/>
      <c r="F131" s="154"/>
      <c r="G131" s="154" t="s">
        <v>341</v>
      </c>
    </row>
    <row r="132" spans="1:7">
      <c r="A132" s="154">
        <v>21</v>
      </c>
      <c r="B132" s="173" t="s">
        <v>28</v>
      </c>
      <c r="C132" s="173" t="s">
        <v>251</v>
      </c>
      <c r="D132" s="155">
        <v>1112</v>
      </c>
      <c r="E132" s="154"/>
      <c r="F132" s="154"/>
      <c r="G132" s="154" t="s">
        <v>341</v>
      </c>
    </row>
    <row r="133" spans="1:7">
      <c r="A133" s="154">
        <v>22</v>
      </c>
      <c r="B133" s="173" t="s">
        <v>28</v>
      </c>
      <c r="C133" s="173" t="s">
        <v>257</v>
      </c>
      <c r="D133" s="155">
        <v>1112</v>
      </c>
      <c r="E133" s="154"/>
      <c r="F133" s="154"/>
      <c r="G133" s="154" t="s">
        <v>341</v>
      </c>
    </row>
    <row r="134" spans="1:7">
      <c r="A134" s="154">
        <v>23</v>
      </c>
      <c r="B134" s="173" t="s">
        <v>28</v>
      </c>
      <c r="C134" s="173" t="s">
        <v>254</v>
      </c>
      <c r="D134" s="155">
        <v>1112</v>
      </c>
      <c r="E134" s="154"/>
      <c r="F134" s="154"/>
      <c r="G134" s="154" t="s">
        <v>341</v>
      </c>
    </row>
    <row r="135" spans="1:7">
      <c r="A135" s="154">
        <v>24</v>
      </c>
      <c r="B135" s="173" t="s">
        <v>28</v>
      </c>
      <c r="C135" s="173" t="s">
        <v>250</v>
      </c>
      <c r="D135" s="155">
        <v>1112</v>
      </c>
      <c r="E135" s="154"/>
      <c r="F135" s="175"/>
      <c r="G135" s="154" t="s">
        <v>341</v>
      </c>
    </row>
    <row r="136" spans="1:7">
      <c r="A136" s="154">
        <v>25</v>
      </c>
      <c r="B136" s="173" t="s">
        <v>28</v>
      </c>
      <c r="C136" s="173" t="s">
        <v>249</v>
      </c>
      <c r="D136" s="155">
        <v>1112</v>
      </c>
      <c r="E136" s="154"/>
      <c r="F136" s="154"/>
      <c r="G136" s="154" t="s">
        <v>341</v>
      </c>
    </row>
    <row r="137" spans="1:7">
      <c r="A137" s="154">
        <v>26</v>
      </c>
      <c r="B137" s="173" t="s">
        <v>28</v>
      </c>
      <c r="C137" s="173" t="s">
        <v>255</v>
      </c>
      <c r="D137" s="155">
        <v>1112</v>
      </c>
      <c r="E137" s="154"/>
      <c r="F137" s="154"/>
      <c r="G137" s="154" t="s">
        <v>341</v>
      </c>
    </row>
    <row r="138" spans="1:7">
      <c r="A138" s="154">
        <v>27</v>
      </c>
      <c r="B138" s="173" t="s">
        <v>28</v>
      </c>
      <c r="C138" s="173" t="s">
        <v>256</v>
      </c>
      <c r="D138" s="155">
        <v>1112</v>
      </c>
      <c r="E138" s="154"/>
      <c r="F138" s="176"/>
      <c r="G138" s="154" t="s">
        <v>341</v>
      </c>
    </row>
    <row r="139" spans="1:7">
      <c r="A139" s="154">
        <v>28</v>
      </c>
      <c r="B139" s="173" t="s">
        <v>28</v>
      </c>
      <c r="C139" s="173" t="s">
        <v>253</v>
      </c>
      <c r="D139" s="155">
        <v>1112</v>
      </c>
      <c r="E139" s="154"/>
      <c r="F139" s="154"/>
      <c r="G139" s="154" t="s">
        <v>341</v>
      </c>
    </row>
    <row r="140" spans="1:7">
      <c r="A140" s="154">
        <v>29</v>
      </c>
      <c r="B140" s="173" t="s">
        <v>28</v>
      </c>
      <c r="C140" s="173" t="s">
        <v>252</v>
      </c>
      <c r="D140" s="155">
        <v>1112</v>
      </c>
      <c r="E140" s="154"/>
      <c r="F140" s="154"/>
      <c r="G140" s="154" t="s">
        <v>341</v>
      </c>
    </row>
    <row r="141" spans="1:9">
      <c r="A141" s="150" t="s">
        <v>178</v>
      </c>
      <c r="B141" s="150"/>
      <c r="C141" s="150"/>
      <c r="D141" s="150"/>
      <c r="E141" s="150"/>
      <c r="F141" s="150"/>
      <c r="G141" s="150"/>
      <c r="H141" s="151" t="s">
        <v>321</v>
      </c>
      <c r="I141" s="170">
        <f>SUM(D143:D156,E143:E154)</f>
        <v>49709.96</v>
      </c>
    </row>
    <row r="142" spans="1:7">
      <c r="A142" s="152" t="s">
        <v>2</v>
      </c>
      <c r="B142" s="152" t="s">
        <v>4</v>
      </c>
      <c r="C142" s="152" t="s">
        <v>5</v>
      </c>
      <c r="D142" s="153" t="s">
        <v>7</v>
      </c>
      <c r="E142" s="153" t="s">
        <v>8</v>
      </c>
      <c r="F142" s="152" t="s">
        <v>9</v>
      </c>
      <c r="G142" s="152" t="s">
        <v>322</v>
      </c>
    </row>
    <row r="143" spans="1:7">
      <c r="A143" s="154">
        <v>1</v>
      </c>
      <c r="B143" s="156" t="s">
        <v>44</v>
      </c>
      <c r="C143" s="154" t="s">
        <v>233</v>
      </c>
      <c r="D143" s="155">
        <v>2255.08</v>
      </c>
      <c r="E143" s="154"/>
      <c r="F143" s="154"/>
      <c r="G143" s="154" t="s">
        <v>341</v>
      </c>
    </row>
    <row r="144" spans="1:7">
      <c r="A144" s="154">
        <v>2</v>
      </c>
      <c r="B144" s="162" t="s">
        <v>49</v>
      </c>
      <c r="C144" s="154" t="s">
        <v>216</v>
      </c>
      <c r="D144" s="155">
        <v>2709.09</v>
      </c>
      <c r="E144" s="155">
        <v>3522.39</v>
      </c>
      <c r="F144" s="154" t="s">
        <v>217</v>
      </c>
      <c r="G144" s="154" t="s">
        <v>332</v>
      </c>
    </row>
    <row r="145" spans="1:7">
      <c r="A145" s="154">
        <v>3</v>
      </c>
      <c r="B145" s="162" t="s">
        <v>359</v>
      </c>
      <c r="C145" s="154" t="s">
        <v>177</v>
      </c>
      <c r="D145" s="155">
        <v>8500</v>
      </c>
      <c r="E145" s="177"/>
      <c r="F145" s="178"/>
      <c r="G145" s="154" t="s">
        <v>327</v>
      </c>
    </row>
    <row r="146" spans="1:7">
      <c r="A146" s="154">
        <v>4</v>
      </c>
      <c r="B146" s="162" t="s">
        <v>44</v>
      </c>
      <c r="C146" s="154" t="s">
        <v>219</v>
      </c>
      <c r="D146" s="155">
        <v>2255.08</v>
      </c>
      <c r="E146" s="177"/>
      <c r="F146" s="178"/>
      <c r="G146" s="154" t="s">
        <v>332</v>
      </c>
    </row>
    <row r="147" spans="1:7">
      <c r="A147" s="154">
        <v>5</v>
      </c>
      <c r="B147" s="156" t="s">
        <v>44</v>
      </c>
      <c r="C147" s="162" t="s">
        <v>360</v>
      </c>
      <c r="D147" s="155">
        <v>2255.08</v>
      </c>
      <c r="E147" s="154"/>
      <c r="F147" s="154"/>
      <c r="G147" s="154" t="s">
        <v>332</v>
      </c>
    </row>
    <row r="148" spans="1:7">
      <c r="A148" s="154">
        <v>6</v>
      </c>
      <c r="B148" s="162" t="s">
        <v>72</v>
      </c>
      <c r="C148" s="154" t="s">
        <v>218</v>
      </c>
      <c r="D148" s="155">
        <v>8500</v>
      </c>
      <c r="E148" s="154"/>
      <c r="F148" s="154"/>
      <c r="G148" s="154" t="s">
        <v>332</v>
      </c>
    </row>
    <row r="149" spans="1:7">
      <c r="A149" s="154">
        <v>7</v>
      </c>
      <c r="B149" s="156" t="s">
        <v>44</v>
      </c>
      <c r="C149" s="154" t="s">
        <v>361</v>
      </c>
      <c r="D149" s="155">
        <v>2255.08</v>
      </c>
      <c r="E149" s="154"/>
      <c r="F149" s="154"/>
      <c r="G149" s="154" t="s">
        <v>332</v>
      </c>
    </row>
    <row r="150" spans="1:7">
      <c r="A150" s="154">
        <v>8</v>
      </c>
      <c r="B150" s="156" t="s">
        <v>44</v>
      </c>
      <c r="C150" s="162" t="s">
        <v>215</v>
      </c>
      <c r="D150" s="155">
        <v>2255.08</v>
      </c>
      <c r="E150" s="154"/>
      <c r="F150" s="154"/>
      <c r="G150" s="154" t="s">
        <v>332</v>
      </c>
    </row>
    <row r="151" spans="1:7">
      <c r="A151" s="154">
        <v>9</v>
      </c>
      <c r="B151" s="154" t="s">
        <v>28</v>
      </c>
      <c r="C151" s="154" t="s">
        <v>225</v>
      </c>
      <c r="D151" s="155">
        <v>1112</v>
      </c>
      <c r="E151" s="154"/>
      <c r="F151" s="154"/>
      <c r="G151" s="154" t="s">
        <v>341</v>
      </c>
    </row>
    <row r="152" spans="1:7">
      <c r="A152" s="154">
        <v>10</v>
      </c>
      <c r="B152" s="154" t="s">
        <v>28</v>
      </c>
      <c r="C152" s="162" t="s">
        <v>231</v>
      </c>
      <c r="D152" s="155">
        <v>1112</v>
      </c>
      <c r="E152" s="154"/>
      <c r="F152" s="154"/>
      <c r="G152" s="154" t="s">
        <v>341</v>
      </c>
    </row>
    <row r="153" spans="1:7">
      <c r="A153" s="154">
        <v>11</v>
      </c>
      <c r="B153" s="154" t="s">
        <v>28</v>
      </c>
      <c r="C153" s="162" t="s">
        <v>229</v>
      </c>
      <c r="D153" s="155">
        <v>1112</v>
      </c>
      <c r="E153" s="154"/>
      <c r="F153" s="154"/>
      <c r="G153" s="154" t="s">
        <v>341</v>
      </c>
    </row>
    <row r="154" spans="1:7">
      <c r="A154" s="154">
        <v>12</v>
      </c>
      <c r="B154" s="154" t="s">
        <v>28</v>
      </c>
      <c r="C154" s="154" t="s">
        <v>235</v>
      </c>
      <c r="D154" s="155">
        <v>1112</v>
      </c>
      <c r="E154" s="155"/>
      <c r="F154" s="155" t="s">
        <v>329</v>
      </c>
      <c r="G154" s="154" t="s">
        <v>341</v>
      </c>
    </row>
    <row r="155" spans="1:7">
      <c r="A155" s="154">
        <v>13</v>
      </c>
      <c r="B155" s="156" t="s">
        <v>44</v>
      </c>
      <c r="C155" s="156" t="s">
        <v>219</v>
      </c>
      <c r="D155" s="155">
        <v>2255.08</v>
      </c>
      <c r="E155" s="155"/>
      <c r="F155" s="155"/>
      <c r="G155" s="155" t="s">
        <v>332</v>
      </c>
    </row>
    <row r="156" spans="1:7">
      <c r="A156" s="154">
        <v>14</v>
      </c>
      <c r="B156" s="154" t="s">
        <v>194</v>
      </c>
      <c r="C156" s="154" t="s">
        <v>138</v>
      </c>
      <c r="D156" s="155">
        <v>8500</v>
      </c>
      <c r="E156" s="155" t="s">
        <v>324</v>
      </c>
      <c r="F156" s="155" t="s">
        <v>19</v>
      </c>
      <c r="G156" s="154" t="s">
        <v>345</v>
      </c>
    </row>
    <row r="157" spans="1:9">
      <c r="A157" s="150" t="s">
        <v>362</v>
      </c>
      <c r="B157" s="150"/>
      <c r="C157" s="150"/>
      <c r="D157" s="150"/>
      <c r="E157" s="150"/>
      <c r="F157" s="150"/>
      <c r="G157" s="150"/>
      <c r="H157" s="151" t="s">
        <v>321</v>
      </c>
      <c r="I157" s="170">
        <f>SUM(D160)</f>
        <v>2255.08</v>
      </c>
    </row>
    <row r="158" spans="1:7">
      <c r="A158" s="150" t="s">
        <v>71</v>
      </c>
      <c r="B158" s="150"/>
      <c r="C158" s="150"/>
      <c r="D158" s="150"/>
      <c r="E158" s="150"/>
      <c r="F158" s="150"/>
      <c r="G158" s="150"/>
    </row>
    <row r="159" spans="1:7">
      <c r="A159" s="152" t="s">
        <v>2</v>
      </c>
      <c r="B159" s="152" t="s">
        <v>4</v>
      </c>
      <c r="C159" s="152" t="s">
        <v>5</v>
      </c>
      <c r="D159" s="153" t="s">
        <v>7</v>
      </c>
      <c r="E159" s="153" t="s">
        <v>8</v>
      </c>
      <c r="F159" s="152" t="s">
        <v>9</v>
      </c>
      <c r="G159" s="152" t="s">
        <v>322</v>
      </c>
    </row>
    <row r="160" spans="1:7">
      <c r="A160" s="154">
        <v>1</v>
      </c>
      <c r="B160" s="156" t="s">
        <v>44</v>
      </c>
      <c r="C160" s="154" t="s">
        <v>363</v>
      </c>
      <c r="D160" s="155">
        <v>2255.08</v>
      </c>
      <c r="E160" s="155"/>
      <c r="F160" s="154"/>
      <c r="G160" s="154" t="s">
        <v>333</v>
      </c>
    </row>
    <row r="161" spans="1:9">
      <c r="A161" s="150" t="s">
        <v>364</v>
      </c>
      <c r="B161" s="150"/>
      <c r="C161" s="150"/>
      <c r="D161" s="150"/>
      <c r="E161" s="150"/>
      <c r="F161" s="150"/>
      <c r="G161" s="150"/>
      <c r="H161" s="151" t="s">
        <v>321</v>
      </c>
      <c r="I161" s="170">
        <f>SUM(D163:D164,E163:E164)</f>
        <v>16036.72</v>
      </c>
    </row>
    <row r="162" spans="1:7">
      <c r="A162" s="152" t="s">
        <v>2</v>
      </c>
      <c r="B162" s="152" t="s">
        <v>4</v>
      </c>
      <c r="C162" s="152" t="s">
        <v>5</v>
      </c>
      <c r="D162" s="153" t="s">
        <v>7</v>
      </c>
      <c r="E162" s="153" t="s">
        <v>8</v>
      </c>
      <c r="F162" s="152" t="s">
        <v>9</v>
      </c>
      <c r="G162" s="152" t="s">
        <v>322</v>
      </c>
    </row>
    <row r="163" spans="1:7">
      <c r="A163" s="154">
        <v>1</v>
      </c>
      <c r="B163" s="162" t="s">
        <v>72</v>
      </c>
      <c r="C163" s="154" t="s">
        <v>365</v>
      </c>
      <c r="D163" s="155">
        <v>8500</v>
      </c>
      <c r="E163" s="155">
        <v>3522.39</v>
      </c>
      <c r="F163" s="154" t="s">
        <v>199</v>
      </c>
      <c r="G163" s="154" t="s">
        <v>332</v>
      </c>
    </row>
    <row r="164" spans="1:7">
      <c r="A164" s="154">
        <v>2</v>
      </c>
      <c r="B164" s="154" t="s">
        <v>62</v>
      </c>
      <c r="C164" s="154" t="s">
        <v>366</v>
      </c>
      <c r="D164" s="155">
        <v>4014.33</v>
      </c>
      <c r="E164" s="155"/>
      <c r="F164" s="154"/>
      <c r="G164" s="154" t="s">
        <v>339</v>
      </c>
    </row>
    <row r="165" spans="1:9">
      <c r="A165" s="150" t="s">
        <v>367</v>
      </c>
      <c r="B165" s="150"/>
      <c r="C165" s="150"/>
      <c r="D165" s="150"/>
      <c r="E165" s="150"/>
      <c r="F165" s="150"/>
      <c r="G165" s="150"/>
      <c r="H165" s="151" t="s">
        <v>321</v>
      </c>
      <c r="I165" s="170">
        <f>SUM(D167:D168)</f>
        <v>33500</v>
      </c>
    </row>
    <row r="166" spans="1:7">
      <c r="A166" s="152" t="s">
        <v>2</v>
      </c>
      <c r="B166" s="152" t="s">
        <v>4</v>
      </c>
      <c r="C166" s="152" t="s">
        <v>5</v>
      </c>
      <c r="D166" s="153" t="s">
        <v>7</v>
      </c>
      <c r="E166" s="153" t="s">
        <v>8</v>
      </c>
      <c r="F166" s="152" t="s">
        <v>9</v>
      </c>
      <c r="G166" s="152" t="s">
        <v>322</v>
      </c>
    </row>
    <row r="167" spans="1:7">
      <c r="A167" s="154">
        <v>1</v>
      </c>
      <c r="B167" s="162" t="s">
        <v>72</v>
      </c>
      <c r="C167" s="154" t="s">
        <v>188</v>
      </c>
      <c r="D167" s="168">
        <v>8500</v>
      </c>
      <c r="E167" s="162"/>
      <c r="F167" s="162"/>
      <c r="G167" s="162" t="s">
        <v>320</v>
      </c>
    </row>
    <row r="168" spans="1:7">
      <c r="A168" s="154">
        <v>2</v>
      </c>
      <c r="B168" s="162" t="s">
        <v>368</v>
      </c>
      <c r="C168" s="155" t="s">
        <v>369</v>
      </c>
      <c r="D168" s="168">
        <v>25000</v>
      </c>
      <c r="E168" s="179"/>
      <c r="F168" s="162" t="s">
        <v>370</v>
      </c>
      <c r="G168" s="162" t="s">
        <v>371</v>
      </c>
    </row>
    <row r="169" spans="1:9">
      <c r="A169" s="150" t="s">
        <v>77</v>
      </c>
      <c r="B169" s="150"/>
      <c r="C169" s="150"/>
      <c r="D169" s="150"/>
      <c r="E169" s="150"/>
      <c r="F169" s="150"/>
      <c r="G169" s="150"/>
      <c r="H169" s="151" t="s">
        <v>372</v>
      </c>
      <c r="I169" s="170">
        <f>SUM(D171:D175,E171:E174)</f>
        <v>49793.31</v>
      </c>
    </row>
    <row r="170" spans="1:7">
      <c r="A170" s="152" t="s">
        <v>2</v>
      </c>
      <c r="B170" s="152" t="s">
        <v>4</v>
      </c>
      <c r="C170" s="152" t="s">
        <v>5</v>
      </c>
      <c r="D170" s="153" t="s">
        <v>7</v>
      </c>
      <c r="E170" s="153" t="s">
        <v>8</v>
      </c>
      <c r="F170" s="152" t="s">
        <v>9</v>
      </c>
      <c r="G170" s="152" t="s">
        <v>322</v>
      </c>
    </row>
    <row r="171" spans="1:7">
      <c r="A171" s="154">
        <v>1</v>
      </c>
      <c r="B171" s="156" t="s">
        <v>44</v>
      </c>
      <c r="C171" s="156" t="s">
        <v>207</v>
      </c>
      <c r="D171" s="155">
        <v>2255.08</v>
      </c>
      <c r="E171" s="155"/>
      <c r="F171" s="155"/>
      <c r="G171" s="155" t="s">
        <v>332</v>
      </c>
    </row>
    <row r="172" spans="1:7">
      <c r="A172" s="154">
        <v>2</v>
      </c>
      <c r="B172" s="180" t="s">
        <v>72</v>
      </c>
      <c r="C172" s="156" t="s">
        <v>200</v>
      </c>
      <c r="D172" s="181">
        <v>8500</v>
      </c>
      <c r="E172" s="155"/>
      <c r="F172" s="155"/>
      <c r="G172" s="155" t="s">
        <v>332</v>
      </c>
    </row>
    <row r="173" ht="31.5" spans="1:7">
      <c r="A173" s="154">
        <v>3</v>
      </c>
      <c r="B173" s="182" t="s">
        <v>373</v>
      </c>
      <c r="C173" s="156" t="s">
        <v>186</v>
      </c>
      <c r="D173" s="183">
        <v>13240.9</v>
      </c>
      <c r="E173" s="155"/>
      <c r="F173" s="155"/>
      <c r="G173" s="155" t="s">
        <v>327</v>
      </c>
    </row>
    <row r="174" ht="30.75" customHeight="1" spans="1:7">
      <c r="A174" s="154">
        <v>4</v>
      </c>
      <c r="B174" s="172" t="s">
        <v>374</v>
      </c>
      <c r="C174" s="156" t="s">
        <v>170</v>
      </c>
      <c r="D174" s="155">
        <v>18806.94</v>
      </c>
      <c r="E174" s="155">
        <v>4735.31</v>
      </c>
      <c r="F174" s="155" t="s">
        <v>171</v>
      </c>
      <c r="G174" s="155" t="s">
        <v>327</v>
      </c>
    </row>
    <row r="175" ht="18" customHeight="1" spans="1:7">
      <c r="A175" s="154">
        <v>5</v>
      </c>
      <c r="B175" s="156" t="s">
        <v>44</v>
      </c>
      <c r="C175" s="154" t="s">
        <v>375</v>
      </c>
      <c r="D175" s="155">
        <v>2255.08</v>
      </c>
      <c r="E175" s="155"/>
      <c r="F175" s="155"/>
      <c r="G175" s="155" t="s">
        <v>332</v>
      </c>
    </row>
    <row r="176" ht="16.5" customHeight="1" spans="1:9">
      <c r="A176" s="184" t="s">
        <v>376</v>
      </c>
      <c r="B176" s="185"/>
      <c r="C176" s="185"/>
      <c r="D176" s="185"/>
      <c r="E176" s="185"/>
      <c r="F176" s="185"/>
      <c r="G176" s="186"/>
      <c r="H176" s="151" t="s">
        <v>321</v>
      </c>
      <c r="I176" s="170">
        <f>SUM(D177:D186)</f>
        <v>50813.92</v>
      </c>
    </row>
    <row r="177" spans="1:7">
      <c r="A177" s="154">
        <v>1</v>
      </c>
      <c r="B177" s="156" t="s">
        <v>49</v>
      </c>
      <c r="C177" s="156" t="s">
        <v>228</v>
      </c>
      <c r="D177" s="155">
        <v>2709.09</v>
      </c>
      <c r="E177" s="155"/>
      <c r="F177" s="155"/>
      <c r="G177" s="155" t="s">
        <v>326</v>
      </c>
    </row>
    <row r="178" spans="1:7">
      <c r="A178" s="154">
        <v>2</v>
      </c>
      <c r="B178" s="156" t="s">
        <v>377</v>
      </c>
      <c r="C178" s="156" t="s">
        <v>133</v>
      </c>
      <c r="D178" s="155">
        <v>2709.09</v>
      </c>
      <c r="E178" s="155"/>
      <c r="F178" s="155"/>
      <c r="G178" s="155" t="s">
        <v>345</v>
      </c>
    </row>
    <row r="179" spans="1:7">
      <c r="A179" s="154">
        <v>3</v>
      </c>
      <c r="B179" s="156" t="s">
        <v>347</v>
      </c>
      <c r="C179" s="156" t="s">
        <v>76</v>
      </c>
      <c r="D179" s="155">
        <v>8500</v>
      </c>
      <c r="E179" s="155"/>
      <c r="F179" s="155"/>
      <c r="G179" s="155" t="s">
        <v>339</v>
      </c>
    </row>
    <row r="180" spans="1:7">
      <c r="A180" s="154">
        <v>4</v>
      </c>
      <c r="B180" s="156" t="s">
        <v>347</v>
      </c>
      <c r="C180" s="156" t="s">
        <v>145</v>
      </c>
      <c r="D180" s="155">
        <v>8500</v>
      </c>
      <c r="E180" s="155"/>
      <c r="F180" s="155"/>
      <c r="G180" s="155" t="s">
        <v>349</v>
      </c>
    </row>
    <row r="181" spans="1:7">
      <c r="A181" s="154">
        <v>5</v>
      </c>
      <c r="B181" s="156" t="s">
        <v>39</v>
      </c>
      <c r="C181" s="156" t="s">
        <v>173</v>
      </c>
      <c r="D181" s="155">
        <v>8500</v>
      </c>
      <c r="E181" s="155"/>
      <c r="F181" s="155"/>
      <c r="G181" s="155" t="s">
        <v>327</v>
      </c>
    </row>
    <row r="182" spans="1:7">
      <c r="A182" s="154">
        <v>6</v>
      </c>
      <c r="B182" s="154" t="s">
        <v>62</v>
      </c>
      <c r="C182" s="154" t="s">
        <v>123</v>
      </c>
      <c r="D182" s="155">
        <v>4014.33</v>
      </c>
      <c r="E182" s="155"/>
      <c r="F182" s="155"/>
      <c r="G182" s="155" t="s">
        <v>333</v>
      </c>
    </row>
    <row r="183" spans="1:7">
      <c r="A183" s="154">
        <v>7</v>
      </c>
      <c r="B183" s="154" t="s">
        <v>62</v>
      </c>
      <c r="C183" s="154" t="s">
        <v>122</v>
      </c>
      <c r="D183" s="155">
        <v>4014.33</v>
      </c>
      <c r="E183" s="155"/>
      <c r="F183" s="155"/>
      <c r="G183" s="155" t="s">
        <v>333</v>
      </c>
    </row>
    <row r="184" spans="1:7">
      <c r="A184" s="154">
        <v>8</v>
      </c>
      <c r="B184" s="156" t="s">
        <v>347</v>
      </c>
      <c r="C184" s="156" t="s">
        <v>96</v>
      </c>
      <c r="D184" s="155">
        <v>8500</v>
      </c>
      <c r="E184" s="155"/>
      <c r="F184" s="155"/>
      <c r="G184" s="155" t="s">
        <v>334</v>
      </c>
    </row>
    <row r="185" spans="1:7">
      <c r="A185" s="154">
        <v>9</v>
      </c>
      <c r="B185" s="156" t="s">
        <v>44</v>
      </c>
      <c r="C185" s="154" t="s">
        <v>86</v>
      </c>
      <c r="D185" s="155">
        <v>2255.08</v>
      </c>
      <c r="E185" s="155"/>
      <c r="F185" s="155"/>
      <c r="G185" s="155" t="s">
        <v>334</v>
      </c>
    </row>
    <row r="186" spans="1:7">
      <c r="A186" s="154">
        <v>10</v>
      </c>
      <c r="B186" s="156" t="s">
        <v>28</v>
      </c>
      <c r="C186" s="156" t="s">
        <v>109</v>
      </c>
      <c r="D186" s="155">
        <v>1112</v>
      </c>
      <c r="E186" s="154"/>
      <c r="F186" s="154"/>
      <c r="G186" s="154" t="s">
        <v>334</v>
      </c>
    </row>
    <row r="187" spans="1:9">
      <c r="A187" s="150" t="s">
        <v>378</v>
      </c>
      <c r="B187" s="150"/>
      <c r="C187" s="150"/>
      <c r="D187" s="150"/>
      <c r="E187" s="150"/>
      <c r="F187" s="150"/>
      <c r="G187" s="150"/>
      <c r="H187" s="151" t="s">
        <v>321</v>
      </c>
      <c r="I187" s="170">
        <f>SUM(D188:D189)</f>
        <v>10755.08</v>
      </c>
    </row>
    <row r="188" spans="1:7">
      <c r="A188" s="154">
        <v>11</v>
      </c>
      <c r="B188" s="154" t="s">
        <v>194</v>
      </c>
      <c r="C188" s="154" t="s">
        <v>201</v>
      </c>
      <c r="D188" s="155">
        <v>8500</v>
      </c>
      <c r="E188" s="155"/>
      <c r="F188" s="155"/>
      <c r="G188" s="155" t="s">
        <v>332</v>
      </c>
    </row>
    <row r="189" spans="1:7">
      <c r="A189" s="154">
        <v>12</v>
      </c>
      <c r="B189" s="156" t="s">
        <v>44</v>
      </c>
      <c r="C189" s="156" t="s">
        <v>174</v>
      </c>
      <c r="D189" s="155">
        <v>2255.08</v>
      </c>
      <c r="E189" s="155"/>
      <c r="F189" s="155"/>
      <c r="G189" s="155" t="s">
        <v>320</v>
      </c>
    </row>
    <row r="190" spans="1:9">
      <c r="A190" s="150" t="s">
        <v>379</v>
      </c>
      <c r="B190" s="150"/>
      <c r="C190" s="150"/>
      <c r="D190" s="150"/>
      <c r="E190" s="150"/>
      <c r="F190" s="150"/>
      <c r="G190" s="150"/>
      <c r="H190" s="151" t="s">
        <v>321</v>
      </c>
      <c r="I190" s="170">
        <f>SUM(D191:D192)</f>
        <v>17000</v>
      </c>
    </row>
    <row r="191" spans="1:7">
      <c r="A191" s="154">
        <v>13</v>
      </c>
      <c r="B191" s="156" t="s">
        <v>347</v>
      </c>
      <c r="C191" s="156" t="s">
        <v>79</v>
      </c>
      <c r="D191" s="155">
        <v>8500</v>
      </c>
      <c r="E191" s="155"/>
      <c r="F191" s="155"/>
      <c r="G191" s="155" t="s">
        <v>339</v>
      </c>
    </row>
    <row r="192" spans="1:7">
      <c r="A192" s="154">
        <v>14</v>
      </c>
      <c r="B192" s="156" t="s">
        <v>347</v>
      </c>
      <c r="C192" s="156" t="s">
        <v>197</v>
      </c>
      <c r="D192" s="155">
        <v>8500</v>
      </c>
      <c r="E192" s="155"/>
      <c r="F192" s="155"/>
      <c r="G192" s="155" t="s">
        <v>332</v>
      </c>
    </row>
    <row r="193" spans="1:9">
      <c r="A193" s="184" t="s">
        <v>196</v>
      </c>
      <c r="B193" s="185"/>
      <c r="C193" s="185"/>
      <c r="D193" s="185"/>
      <c r="E193" s="185"/>
      <c r="F193" s="185"/>
      <c r="G193" s="186"/>
      <c r="H193" s="151" t="s">
        <v>321</v>
      </c>
      <c r="I193" s="170">
        <f>SUM(D195)</f>
        <v>8500</v>
      </c>
    </row>
    <row r="194" spans="1:7">
      <c r="A194" s="152" t="s">
        <v>2</v>
      </c>
      <c r="B194" s="152" t="s">
        <v>4</v>
      </c>
      <c r="C194" s="152" t="s">
        <v>5</v>
      </c>
      <c r="D194" s="153" t="s">
        <v>7</v>
      </c>
      <c r="E194" s="153" t="s">
        <v>8</v>
      </c>
      <c r="F194" s="152" t="s">
        <v>9</v>
      </c>
      <c r="G194" s="152" t="s">
        <v>322</v>
      </c>
    </row>
    <row r="195" spans="1:7">
      <c r="A195" s="154">
        <v>1</v>
      </c>
      <c r="B195" s="154" t="s">
        <v>194</v>
      </c>
      <c r="C195" s="154" t="s">
        <v>195</v>
      </c>
      <c r="D195" s="155">
        <v>8500</v>
      </c>
      <c r="E195" s="155" t="s">
        <v>325</v>
      </c>
      <c r="F195" s="154" t="s">
        <v>325</v>
      </c>
      <c r="G195" s="154" t="s">
        <v>332</v>
      </c>
    </row>
    <row r="196" spans="4:5">
      <c r="D196" s="140"/>
      <c r="E196" s="140"/>
    </row>
    <row r="197" spans="1:8">
      <c r="A197" s="187" t="s">
        <v>380</v>
      </c>
      <c r="B197" s="187"/>
      <c r="C197" s="187"/>
      <c r="D197" s="188"/>
      <c r="G197" s="189" t="s">
        <v>381</v>
      </c>
      <c r="H197" s="190" t="e">
        <f>SUM(I4,I7,I10,I14,I18,#REF!,I22,I26,I29,I33,I38,I56,#REF!,I59,I62,I73,I94,I110,I141,I157,I161,I165,I168,I169,I176,I187,I190,I193)</f>
        <v>#REF!</v>
      </c>
    </row>
    <row r="198" ht="18" customHeight="1" spans="1:3">
      <c r="A198" s="187" t="s">
        <v>82</v>
      </c>
      <c r="B198" s="187"/>
      <c r="C198" s="191" t="e">
        <f>SUM(A6,A9,A13,A17,#REF!,A21,#REF!,A28,A32,A36,A55,#REF!,#REF!,A61,A72,A93,A109,A140,#REF!,A160,A164,A168,A192,A195)</f>
        <v>#REF!</v>
      </c>
    </row>
    <row r="199" ht="26.25" customHeight="1" spans="1:3">
      <c r="A199" s="192" t="s">
        <v>382</v>
      </c>
      <c r="B199" s="192"/>
      <c r="C199" s="192"/>
    </row>
    <row r="200" ht="31.5" customHeight="1" spans="1:8">
      <c r="A200" s="192" t="s">
        <v>16</v>
      </c>
      <c r="B200" s="192" t="s">
        <v>383</v>
      </c>
      <c r="C200" s="192" t="s">
        <v>18</v>
      </c>
      <c r="G200" s="187" t="s">
        <v>287</v>
      </c>
      <c r="H200" s="193" t="s">
        <v>288</v>
      </c>
    </row>
    <row r="201" ht="31.5" spans="1:8">
      <c r="A201" s="194" t="s">
        <v>304</v>
      </c>
      <c r="B201" s="192" t="s">
        <v>384</v>
      </c>
      <c r="C201" s="192" t="s">
        <v>385</v>
      </c>
      <c r="G201" s="195" t="s">
        <v>72</v>
      </c>
      <c r="H201" s="195">
        <f>COUNTIF(A6:H195,"AMAROK")</f>
        <v>14</v>
      </c>
    </row>
    <row r="202" spans="1:8">
      <c r="A202" s="192" t="s">
        <v>82</v>
      </c>
      <c r="B202" s="192"/>
      <c r="C202" s="192">
        <v>2</v>
      </c>
      <c r="G202" s="196" t="s">
        <v>291</v>
      </c>
      <c r="H202" s="196">
        <f>COUNTIF(A9:O189,"L200")</f>
        <v>3</v>
      </c>
    </row>
    <row r="203" spans="1:8">
      <c r="A203" s="192" t="s">
        <v>386</v>
      </c>
      <c r="B203" s="192"/>
      <c r="C203" s="192"/>
      <c r="G203" s="196" t="s">
        <v>293</v>
      </c>
      <c r="H203" s="196">
        <f>COUNTIF(A6:H195,"ONIX")</f>
        <v>1</v>
      </c>
    </row>
    <row r="204" spans="1:8">
      <c r="A204" s="192" t="s">
        <v>27</v>
      </c>
      <c r="B204" s="192" t="s">
        <v>34</v>
      </c>
      <c r="C204" s="192" t="s">
        <v>35</v>
      </c>
      <c r="G204" s="196" t="s">
        <v>49</v>
      </c>
      <c r="H204" s="196">
        <f>COUNTIF(A6:H195,"SAVEIRO")</f>
        <v>7</v>
      </c>
    </row>
    <row r="205" spans="1:8">
      <c r="A205" s="192" t="s">
        <v>27</v>
      </c>
      <c r="B205" s="192" t="s">
        <v>29</v>
      </c>
      <c r="C205" s="192" t="s">
        <v>95</v>
      </c>
      <c r="G205" s="196" t="s">
        <v>28</v>
      </c>
      <c r="H205" s="196">
        <f>COUNTIF(A6:H195,"MOTO")</f>
        <v>44</v>
      </c>
    </row>
    <row r="206" spans="1:8">
      <c r="A206" s="192" t="s">
        <v>82</v>
      </c>
      <c r="B206" s="192"/>
      <c r="C206" s="192">
        <v>2</v>
      </c>
      <c r="G206" s="196" t="s">
        <v>44</v>
      </c>
      <c r="H206" s="196">
        <f>COUNTIF(A6:M195,"GOL")</f>
        <v>43</v>
      </c>
    </row>
    <row r="207" ht="29.25" customHeight="1" spans="1:8">
      <c r="A207" s="194" t="s">
        <v>387</v>
      </c>
      <c r="B207" s="194"/>
      <c r="C207" s="192"/>
      <c r="G207" s="196" t="s">
        <v>298</v>
      </c>
      <c r="H207" s="196">
        <f>COUNTIF(A6:O195,"SANDERO")</f>
        <v>0</v>
      </c>
    </row>
    <row r="208" ht="18" customHeight="1" spans="1:8">
      <c r="A208" s="192"/>
      <c r="B208" s="194" t="s">
        <v>372</v>
      </c>
      <c r="C208" s="192">
        <v>4</v>
      </c>
      <c r="G208" s="196" t="s">
        <v>194</v>
      </c>
      <c r="H208" s="196">
        <f>COUNTIF(A6:H195,"S10")</f>
        <v>4</v>
      </c>
    </row>
    <row r="209" spans="1:8">
      <c r="A209" s="197"/>
      <c r="B209" s="198" t="s">
        <v>284</v>
      </c>
      <c r="C209" s="198" t="e">
        <f>SUM(C198,C202,C206)</f>
        <v>#REF!</v>
      </c>
      <c r="G209" s="196" t="s">
        <v>62</v>
      </c>
      <c r="H209" s="196">
        <f>COUNTIF(A6:J189,"OROCH")</f>
        <v>13</v>
      </c>
    </row>
    <row r="210" spans="7:8">
      <c r="G210" s="196" t="s">
        <v>169</v>
      </c>
      <c r="H210" s="196">
        <v>4</v>
      </c>
    </row>
    <row r="211" spans="7:8">
      <c r="G211" s="196" t="s">
        <v>303</v>
      </c>
      <c r="H211" s="196">
        <v>0</v>
      </c>
    </row>
    <row r="212" spans="7:8">
      <c r="G212" s="196" t="s">
        <v>304</v>
      </c>
      <c r="H212" s="196">
        <v>0</v>
      </c>
    </row>
    <row r="213" spans="7:8">
      <c r="G213" s="196" t="s">
        <v>306</v>
      </c>
      <c r="H213" s="196">
        <f>COUNTIF(A19:N189,"VIRTUS")</f>
        <v>1</v>
      </c>
    </row>
    <row r="214" spans="7:8">
      <c r="G214" s="196" t="s">
        <v>23</v>
      </c>
      <c r="H214" s="196">
        <v>1</v>
      </c>
    </row>
    <row r="215" spans="7:8">
      <c r="G215" s="196" t="s">
        <v>163</v>
      </c>
      <c r="H215" s="196">
        <f>COUNTIF(A7:M195,"FORD/KA")</f>
        <v>1</v>
      </c>
    </row>
    <row r="216" spans="7:8">
      <c r="G216" s="196" t="s">
        <v>16</v>
      </c>
      <c r="H216" s="196">
        <v>0</v>
      </c>
    </row>
    <row r="217" spans="7:8">
      <c r="G217" s="196" t="s">
        <v>88</v>
      </c>
      <c r="H217" s="196">
        <f>COUNTIF(A6:H195,"STRADA")</f>
        <v>3</v>
      </c>
    </row>
    <row r="218" spans="7:8">
      <c r="G218" s="196" t="s">
        <v>54</v>
      </c>
      <c r="H218" s="196">
        <f>COUNTIF(A9:O195,"FRONTIER")</f>
        <v>1</v>
      </c>
    </row>
    <row r="219" spans="7:8">
      <c r="G219" s="199" t="s">
        <v>312</v>
      </c>
      <c r="H219" s="199">
        <f>SUM(H201:H218)</f>
        <v>140</v>
      </c>
    </row>
    <row r="222" spans="7:7">
      <c r="G222" s="141"/>
    </row>
    <row r="223" spans="7:7">
      <c r="G223" s="141"/>
    </row>
    <row r="224" spans="7:7">
      <c r="G224" s="200"/>
    </row>
    <row r="226" spans="4:4">
      <c r="D226" s="140"/>
    </row>
    <row r="227" spans="4:4">
      <c r="D227" s="140"/>
    </row>
    <row r="228" spans="4:4">
      <c r="D228" s="140"/>
    </row>
    <row r="229" spans="4:4">
      <c r="D229" s="140"/>
    </row>
    <row r="230" spans="4:4">
      <c r="D230" s="140"/>
    </row>
    <row r="277" spans="7:7">
      <c r="G277" s="141"/>
    </row>
  </sheetData>
  <sortState ref="A143:A155">
    <sortCondition ref="A143"/>
  </sortState>
  <mergeCells count="34">
    <mergeCell ref="A4:G4"/>
    <mergeCell ref="A7:G7"/>
    <mergeCell ref="A10:G10"/>
    <mergeCell ref="A14:G14"/>
    <mergeCell ref="A18:G18"/>
    <mergeCell ref="A22:G22"/>
    <mergeCell ref="A26:G26"/>
    <mergeCell ref="A29:G29"/>
    <mergeCell ref="A33:G33"/>
    <mergeCell ref="A37:G37"/>
    <mergeCell ref="A38:G38"/>
    <mergeCell ref="A56:G56"/>
    <mergeCell ref="A59:G59"/>
    <mergeCell ref="A62:G62"/>
    <mergeCell ref="A73:G73"/>
    <mergeCell ref="A94:G94"/>
    <mergeCell ref="A110:G110"/>
    <mergeCell ref="A141:G141"/>
    <mergeCell ref="A157:G157"/>
    <mergeCell ref="A158:G158"/>
    <mergeCell ref="A161:G161"/>
    <mergeCell ref="A165:G165"/>
    <mergeCell ref="A169:G169"/>
    <mergeCell ref="A176:G176"/>
    <mergeCell ref="A187:G187"/>
    <mergeCell ref="A190:G190"/>
    <mergeCell ref="A193:G193"/>
    <mergeCell ref="A197:C197"/>
    <mergeCell ref="A198:B198"/>
    <mergeCell ref="A199:C199"/>
    <mergeCell ref="A202:B202"/>
    <mergeCell ref="A203:C203"/>
    <mergeCell ref="A206:B206"/>
    <mergeCell ref="A207:B207"/>
  </mergeCells>
  <conditionalFormatting sqref="A13:B13">
    <cfRule type="cellIs" dxfId="3" priority="72" operator="equal">
      <formula>""</formula>
    </cfRule>
  </conditionalFormatting>
  <conditionalFormatting sqref="D13:G13">
    <cfRule type="cellIs" dxfId="3" priority="71" operator="equal">
      <formula>""</formula>
    </cfRule>
  </conditionalFormatting>
  <conditionalFormatting sqref="B17">
    <cfRule type="cellIs" dxfId="3" priority="70" operator="equal">
      <formula>""</formula>
    </cfRule>
  </conditionalFormatting>
  <conditionalFormatting sqref="G25">
    <cfRule type="cellIs" dxfId="3" priority="63" operator="equal">
      <formula>""</formula>
    </cfRule>
  </conditionalFormatting>
  <conditionalFormatting sqref="D28:G28">
    <cfRule type="cellIs" dxfId="3" priority="32" operator="equal">
      <formula>""</formula>
    </cfRule>
  </conditionalFormatting>
  <conditionalFormatting sqref="E34">
    <cfRule type="cellIs" dxfId="3" priority="1" operator="equal">
      <formula>""</formula>
    </cfRule>
  </conditionalFormatting>
  <conditionalFormatting sqref="A36:B36">
    <cfRule type="cellIs" dxfId="3" priority="50" operator="equal">
      <formula>""</formula>
    </cfRule>
  </conditionalFormatting>
  <conditionalFormatting sqref="D36:G36">
    <cfRule type="cellIs" dxfId="3" priority="25" operator="equal">
      <formula>""</formula>
    </cfRule>
  </conditionalFormatting>
  <conditionalFormatting sqref="E82:F82">
    <cfRule type="cellIs" dxfId="3" priority="36" operator="equal">
      <formula>""</formula>
    </cfRule>
  </conditionalFormatting>
  <conditionalFormatting sqref="F154:G154">
    <cfRule type="cellIs" dxfId="3" priority="18" operator="equal">
      <formula>""</formula>
    </cfRule>
  </conditionalFormatting>
  <conditionalFormatting sqref="B156">
    <cfRule type="cellIs" dxfId="3" priority="10" operator="equal">
      <formula>""</formula>
    </cfRule>
  </conditionalFormatting>
  <conditionalFormatting sqref="D156:G156">
    <cfRule type="cellIs" dxfId="3" priority="9" operator="equal">
      <formula>""</formula>
    </cfRule>
  </conditionalFormatting>
  <conditionalFormatting sqref="D173">
    <cfRule type="cellIs" dxfId="3" priority="33" operator="equal">
      <formula>""</formula>
    </cfRule>
  </conditionalFormatting>
  <conditionalFormatting sqref="B195">
    <cfRule type="cellIs" dxfId="3" priority="41" operator="equal">
      <formula>""</formula>
    </cfRule>
  </conditionalFormatting>
  <conditionalFormatting sqref="D195:G195">
    <cfRule type="cellIs" dxfId="3" priority="39" operator="equal">
      <formula>""</formula>
    </cfRule>
  </conditionalFormatting>
  <conditionalFormatting sqref="A198">
    <cfRule type="cellIs" dxfId="3" priority="147" operator="equal">
      <formula>""</formula>
    </cfRule>
  </conditionalFormatting>
  <conditionalFormatting sqref="A16:A17">
    <cfRule type="cellIs" dxfId="3" priority="69" operator="equal">
      <formula>""</formula>
    </cfRule>
  </conditionalFormatting>
  <conditionalFormatting sqref="A24:A25">
    <cfRule type="cellIs" dxfId="3" priority="61" operator="equal">
      <formula>""</formula>
    </cfRule>
  </conditionalFormatting>
  <conditionalFormatting sqref="A195:A196">
    <cfRule type="cellIs" dxfId="3" priority="40" operator="equal">
      <formula>""</formula>
    </cfRule>
  </conditionalFormatting>
  <conditionalFormatting sqref="A200:A202">
    <cfRule type="cellIs" dxfId="3" priority="152" operator="equal">
      <formula>""</formula>
    </cfRule>
  </conditionalFormatting>
  <conditionalFormatting sqref="A204:A206">
    <cfRule type="cellIs" dxfId="3" priority="148" operator="equal">
      <formula>""</formula>
    </cfRule>
  </conditionalFormatting>
  <conditionalFormatting sqref="D40:D42">
    <cfRule type="cellIs" dxfId="3" priority="51" operator="equal">
      <formula>""</formula>
    </cfRule>
  </conditionalFormatting>
  <conditionalFormatting sqref="D54:D55">
    <cfRule type="cellIs" dxfId="3" priority="12" operator="equal">
      <formula>""</formula>
    </cfRule>
  </conditionalFormatting>
  <conditionalFormatting sqref="F40:F41">
    <cfRule type="cellIs" dxfId="3" priority="47" operator="equal">
      <formula>""</formula>
    </cfRule>
  </conditionalFormatting>
  <conditionalFormatting sqref="A6:B6;D6:G6;D9:G9;F24:G24;D24:E25;A40:A55;A58;D58:G58;A64:A72;A75:A93;D75:D93;A96:A109;D129:D140;D143:D153;A143:A156;A171:A175;A177:A186;A188:A189;A191:A192">
    <cfRule type="cellIs" dxfId="3" priority="233" operator="equal">
      <formula>""</formula>
    </cfRule>
  </conditionalFormatting>
  <conditionalFormatting sqref="A9;D112:D127;A112:A140">
    <cfRule type="cellIs" dxfId="3" priority="75" operator="equal">
      <formula>""</formula>
    </cfRule>
  </conditionalFormatting>
  <conditionalFormatting sqref="D16:G17">
    <cfRule type="cellIs" dxfId="3" priority="30" operator="equal">
      <formula>""</formula>
    </cfRule>
  </conditionalFormatting>
  <conditionalFormatting sqref="A20:A21;A61;F64:G72">
    <cfRule type="cellIs" dxfId="3" priority="65" operator="equal">
      <formula>""</formula>
    </cfRule>
  </conditionalFormatting>
  <conditionalFormatting sqref="D20:G21">
    <cfRule type="cellIs" dxfId="3" priority="35" operator="equal">
      <formula>""</formula>
    </cfRule>
  </conditionalFormatting>
  <conditionalFormatting sqref="A28;A31:A32">
    <cfRule type="cellIs" dxfId="3" priority="52" operator="equal">
      <formula>""</formula>
    </cfRule>
  </conditionalFormatting>
  <conditionalFormatting sqref="D31:G32">
    <cfRule type="cellIs" dxfId="3" priority="53" operator="equal">
      <formula>""</formula>
    </cfRule>
  </conditionalFormatting>
  <conditionalFormatting sqref="D61:G61;D128:F128">
    <cfRule type="cellIs" dxfId="3" priority="64" operator="equal">
      <formula>""</formula>
    </cfRule>
  </conditionalFormatting>
  <conditionalFormatting sqref="E144:F146">
    <cfRule type="cellIs" dxfId="3" priority="38" operator="equal">
      <formula>""</formula>
    </cfRule>
  </conditionalFormatting>
  <pageMargins left="0.511811024" right="0.511811024" top="0.787401575" bottom="0.787401575" header="0.31496062" footer="0.31496062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5"/>
  <sheetViews>
    <sheetView zoomScale="90" zoomScaleNormal="90" topLeftCell="A181" workbookViewId="0">
      <selection activeCell="E202" sqref="E202"/>
    </sheetView>
  </sheetViews>
  <sheetFormatPr defaultColWidth="9" defaultRowHeight="15"/>
  <cols>
    <col min="1" max="1" width="4.28571428571429" customWidth="1"/>
    <col min="2" max="2" width="31.8571428571429" style="86" customWidth="1"/>
    <col min="3" max="3" width="23.2857142857143" customWidth="1"/>
    <col min="4" max="4" width="23" style="87" customWidth="1"/>
    <col min="5" max="5" width="27.4285714285714" style="88" customWidth="1"/>
    <col min="6" max="6" width="25.8571428571429" customWidth="1"/>
    <col min="7" max="7" width="117.285714285714" customWidth="1"/>
    <col min="8" max="8" width="19.2857142857143" style="86" customWidth="1"/>
    <col min="9" max="9" width="18.8571428571429" style="86" customWidth="1"/>
    <col min="10" max="10" width="15.5714285714286" customWidth="1"/>
  </cols>
  <sheetData>
    <row r="1" ht="33" customHeight="1" spans="1:9">
      <c r="A1" s="89" t="s">
        <v>388</v>
      </c>
      <c r="B1" s="89"/>
      <c r="C1" s="89"/>
      <c r="D1" s="89"/>
      <c r="E1" s="89"/>
      <c r="F1" s="89"/>
      <c r="G1" s="89"/>
      <c r="H1" s="90" t="s">
        <v>389</v>
      </c>
      <c r="I1" s="102" t="s">
        <v>390</v>
      </c>
    </row>
    <row r="2" ht="23.25" customHeight="1" spans="1:8">
      <c r="A2" s="91">
        <v>1</v>
      </c>
      <c r="B2" s="92" t="s">
        <v>391</v>
      </c>
      <c r="C2" s="93" t="s">
        <v>5</v>
      </c>
      <c r="D2" s="92" t="s">
        <v>392</v>
      </c>
      <c r="E2" s="94" t="s">
        <v>393</v>
      </c>
      <c r="F2" s="92" t="s">
        <v>6</v>
      </c>
      <c r="G2" s="92" t="s">
        <v>394</v>
      </c>
      <c r="H2" s="95"/>
    </row>
    <row r="3" ht="18.75" spans="1:8">
      <c r="A3" s="91">
        <v>2</v>
      </c>
      <c r="B3" s="93" t="s">
        <v>62</v>
      </c>
      <c r="C3" s="93" t="s">
        <v>395</v>
      </c>
      <c r="D3" s="96">
        <v>44569</v>
      </c>
      <c r="E3" s="97" t="s">
        <v>396</v>
      </c>
      <c r="F3" s="93" t="s">
        <v>71</v>
      </c>
      <c r="G3" s="93" t="s">
        <v>397</v>
      </c>
      <c r="H3" s="95"/>
    </row>
    <row r="4" ht="18.75" spans="1:8">
      <c r="A4" s="91">
        <v>3</v>
      </c>
      <c r="B4" s="93" t="s">
        <v>44</v>
      </c>
      <c r="C4" s="93" t="s">
        <v>398</v>
      </c>
      <c r="D4" s="96">
        <v>44576</v>
      </c>
      <c r="E4" s="97" t="s">
        <v>396</v>
      </c>
      <c r="F4" s="93" t="s">
        <v>399</v>
      </c>
      <c r="G4" s="93" t="s">
        <v>400</v>
      </c>
      <c r="H4" s="95"/>
    </row>
    <row r="5" ht="18.75" spans="1:8">
      <c r="A5" s="91">
        <v>4</v>
      </c>
      <c r="B5" s="93" t="s">
        <v>146</v>
      </c>
      <c r="C5" s="93" t="s">
        <v>401</v>
      </c>
      <c r="D5" s="96">
        <v>44581</v>
      </c>
      <c r="E5" s="97" t="s">
        <v>402</v>
      </c>
      <c r="F5" s="93" t="s">
        <v>189</v>
      </c>
      <c r="G5" s="93" t="s">
        <v>403</v>
      </c>
      <c r="H5" s="95"/>
    </row>
    <row r="6" ht="18.75" spans="1:8">
      <c r="A6" s="91">
        <v>5</v>
      </c>
      <c r="B6" s="93" t="s">
        <v>44</v>
      </c>
      <c r="C6" s="93" t="s">
        <v>157</v>
      </c>
      <c r="D6" s="96">
        <v>44582</v>
      </c>
      <c r="E6" s="97" t="s">
        <v>404</v>
      </c>
      <c r="F6" s="93" t="s">
        <v>405</v>
      </c>
      <c r="G6" s="93" t="s">
        <v>406</v>
      </c>
      <c r="H6" s="95"/>
    </row>
    <row r="7" ht="18.75" spans="1:8">
      <c r="A7" s="91">
        <v>6</v>
      </c>
      <c r="B7" s="93" t="s">
        <v>44</v>
      </c>
      <c r="C7" s="93" t="s">
        <v>407</v>
      </c>
      <c r="D7" s="96">
        <v>44583</v>
      </c>
      <c r="E7" s="97" t="s">
        <v>333</v>
      </c>
      <c r="F7" s="93" t="s">
        <v>408</v>
      </c>
      <c r="G7" s="93" t="s">
        <v>409</v>
      </c>
      <c r="H7" s="95"/>
    </row>
    <row r="8" ht="18.75" spans="1:8">
      <c r="A8" s="91">
        <v>7</v>
      </c>
      <c r="B8" s="93" t="s">
        <v>169</v>
      </c>
      <c r="C8" s="93" t="s">
        <v>410</v>
      </c>
      <c r="D8" s="96">
        <v>44579</v>
      </c>
      <c r="E8" s="97" t="s">
        <v>404</v>
      </c>
      <c r="F8" s="93" t="s">
        <v>411</v>
      </c>
      <c r="G8" s="93" t="s">
        <v>412</v>
      </c>
      <c r="H8" s="95"/>
    </row>
    <row r="9" ht="18.75" spans="1:8">
      <c r="A9" s="91">
        <v>8</v>
      </c>
      <c r="B9" s="93" t="s">
        <v>44</v>
      </c>
      <c r="C9" s="93" t="s">
        <v>413</v>
      </c>
      <c r="D9" s="96">
        <v>44569</v>
      </c>
      <c r="E9" s="97" t="s">
        <v>333</v>
      </c>
      <c r="F9" s="93" t="s">
        <v>113</v>
      </c>
      <c r="G9" s="93" t="s">
        <v>414</v>
      </c>
      <c r="H9" s="95"/>
    </row>
    <row r="10" ht="18.75" spans="1:8">
      <c r="A10" s="91">
        <v>9</v>
      </c>
      <c r="B10" s="93" t="s">
        <v>44</v>
      </c>
      <c r="C10" s="330" t="s">
        <v>415</v>
      </c>
      <c r="D10" s="96">
        <v>44574</v>
      </c>
      <c r="E10" s="97" t="s">
        <v>416</v>
      </c>
      <c r="F10" s="93" t="s">
        <v>417</v>
      </c>
      <c r="G10" s="93" t="s">
        <v>418</v>
      </c>
      <c r="H10" s="95"/>
    </row>
    <row r="11" ht="18.75" spans="1:8">
      <c r="A11" s="91">
        <v>10</v>
      </c>
      <c r="B11" s="93" t="s">
        <v>44</v>
      </c>
      <c r="C11" s="93" t="s">
        <v>419</v>
      </c>
      <c r="D11" s="96">
        <v>44078</v>
      </c>
      <c r="E11" s="97" t="s">
        <v>332</v>
      </c>
      <c r="F11" s="93" t="s">
        <v>420</v>
      </c>
      <c r="G11" s="93" t="s">
        <v>421</v>
      </c>
      <c r="H11" s="95"/>
    </row>
    <row r="12" ht="18.75" spans="1:8">
      <c r="A12" s="91">
        <v>11</v>
      </c>
      <c r="B12" s="93" t="s">
        <v>49</v>
      </c>
      <c r="C12" s="93" t="s">
        <v>422</v>
      </c>
      <c r="D12" s="96">
        <v>44564</v>
      </c>
      <c r="E12" s="97" t="s">
        <v>339</v>
      </c>
      <c r="F12" s="93" t="s">
        <v>423</v>
      </c>
      <c r="G12" s="93" t="s">
        <v>424</v>
      </c>
      <c r="H12" s="95"/>
    </row>
    <row r="13" ht="18.75" spans="1:8">
      <c r="A13" s="91">
        <v>12</v>
      </c>
      <c r="B13" s="93" t="s">
        <v>49</v>
      </c>
      <c r="C13" s="93" t="s">
        <v>425</v>
      </c>
      <c r="D13" s="96">
        <v>44568</v>
      </c>
      <c r="E13" s="97" t="s">
        <v>339</v>
      </c>
      <c r="F13" s="93" t="s">
        <v>426</v>
      </c>
      <c r="G13" s="93" t="s">
        <v>427</v>
      </c>
      <c r="H13" s="95"/>
    </row>
    <row r="14" ht="18.75" spans="1:8">
      <c r="A14" s="91">
        <v>13</v>
      </c>
      <c r="B14" s="93" t="s">
        <v>62</v>
      </c>
      <c r="C14" s="93" t="s">
        <v>112</v>
      </c>
      <c r="D14" s="96">
        <v>44568</v>
      </c>
      <c r="E14" s="97" t="s">
        <v>333</v>
      </c>
      <c r="F14" s="93" t="s">
        <v>113</v>
      </c>
      <c r="G14" s="93" t="s">
        <v>428</v>
      </c>
      <c r="H14" s="95"/>
    </row>
    <row r="15" ht="18.75" spans="1:8">
      <c r="A15" s="91">
        <v>14</v>
      </c>
      <c r="B15" s="93" t="s">
        <v>72</v>
      </c>
      <c r="C15" s="93" t="s">
        <v>429</v>
      </c>
      <c r="D15" s="96">
        <v>44581</v>
      </c>
      <c r="E15" s="97" t="s">
        <v>345</v>
      </c>
      <c r="F15" s="93" t="s">
        <v>95</v>
      </c>
      <c r="G15" s="93" t="s">
        <v>430</v>
      </c>
      <c r="H15" s="95"/>
    </row>
    <row r="16" ht="18.75" spans="1:8">
      <c r="A16" s="91">
        <v>15</v>
      </c>
      <c r="B16" s="93" t="s">
        <v>44</v>
      </c>
      <c r="C16" s="93" t="s">
        <v>431</v>
      </c>
      <c r="D16" s="96">
        <v>44565</v>
      </c>
      <c r="E16" s="97" t="s">
        <v>339</v>
      </c>
      <c r="F16" s="93" t="s">
        <v>432</v>
      </c>
      <c r="G16" s="93" t="s">
        <v>433</v>
      </c>
      <c r="H16" s="95"/>
    </row>
    <row r="17" ht="18.75" spans="1:8">
      <c r="A17" s="91">
        <v>16</v>
      </c>
      <c r="B17" s="93" t="s">
        <v>434</v>
      </c>
      <c r="C17" s="93" t="s">
        <v>435</v>
      </c>
      <c r="D17" s="96">
        <v>44580</v>
      </c>
      <c r="E17" s="97" t="s">
        <v>334</v>
      </c>
      <c r="F17" s="93" t="s">
        <v>436</v>
      </c>
      <c r="G17" s="93" t="s">
        <v>437</v>
      </c>
      <c r="H17" s="95"/>
    </row>
    <row r="18" ht="18.75" spans="1:8">
      <c r="A18" s="91">
        <v>17</v>
      </c>
      <c r="B18" s="93" t="s">
        <v>49</v>
      </c>
      <c r="C18" s="93" t="s">
        <v>438</v>
      </c>
      <c r="D18" s="96">
        <v>44585</v>
      </c>
      <c r="E18" s="97" t="s">
        <v>439</v>
      </c>
      <c r="F18" s="93" t="s">
        <v>440</v>
      </c>
      <c r="G18" s="98" t="s">
        <v>441</v>
      </c>
      <c r="H18" s="95">
        <v>1</v>
      </c>
    </row>
    <row r="19" ht="18.75" spans="1:8">
      <c r="A19" s="91">
        <v>18</v>
      </c>
      <c r="B19" s="93" t="s">
        <v>44</v>
      </c>
      <c r="C19" s="93" t="s">
        <v>431</v>
      </c>
      <c r="D19" s="96">
        <v>44579</v>
      </c>
      <c r="E19" s="97" t="s">
        <v>339</v>
      </c>
      <c r="F19" s="93" t="s">
        <v>432</v>
      </c>
      <c r="G19" s="99" t="s">
        <v>442</v>
      </c>
      <c r="H19" s="95"/>
    </row>
    <row r="20" ht="18.75" spans="1:11">
      <c r="A20" s="91">
        <v>19</v>
      </c>
      <c r="B20" s="93" t="s">
        <v>49</v>
      </c>
      <c r="C20" s="93" t="s">
        <v>443</v>
      </c>
      <c r="D20" s="96">
        <v>44587</v>
      </c>
      <c r="E20" s="97" t="s">
        <v>439</v>
      </c>
      <c r="F20" s="93" t="s">
        <v>444</v>
      </c>
      <c r="G20" s="93" t="s">
        <v>445</v>
      </c>
      <c r="H20" s="95"/>
      <c r="K20" s="103"/>
    </row>
    <row r="21" ht="18.75" spans="1:8">
      <c r="A21" s="91">
        <v>20</v>
      </c>
      <c r="B21" s="93" t="s">
        <v>44</v>
      </c>
      <c r="C21" s="93" t="s">
        <v>446</v>
      </c>
      <c r="D21" s="96">
        <v>44925</v>
      </c>
      <c r="E21" s="97" t="s">
        <v>334</v>
      </c>
      <c r="F21" s="93" t="s">
        <v>35</v>
      </c>
      <c r="G21" s="93" t="s">
        <v>447</v>
      </c>
      <c r="H21" s="95"/>
    </row>
    <row r="22" ht="18.75" spans="1:8">
      <c r="A22" s="91">
        <v>21</v>
      </c>
      <c r="B22" s="93" t="s">
        <v>44</v>
      </c>
      <c r="C22" s="93" t="s">
        <v>446</v>
      </c>
      <c r="D22" s="96">
        <v>44588</v>
      </c>
      <c r="E22" s="97" t="s">
        <v>334</v>
      </c>
      <c r="F22" s="93" t="s">
        <v>35</v>
      </c>
      <c r="G22" s="99" t="s">
        <v>397</v>
      </c>
      <c r="H22" s="95"/>
    </row>
    <row r="23" ht="18.75" spans="1:8">
      <c r="A23" s="91">
        <v>22</v>
      </c>
      <c r="B23" s="93" t="s">
        <v>44</v>
      </c>
      <c r="C23" s="93" t="s">
        <v>87</v>
      </c>
      <c r="D23" s="96">
        <v>44588</v>
      </c>
      <c r="E23" s="97" t="s">
        <v>334</v>
      </c>
      <c r="F23" s="93" t="s">
        <v>35</v>
      </c>
      <c r="G23" s="93" t="s">
        <v>448</v>
      </c>
      <c r="H23" s="95"/>
    </row>
    <row r="24" ht="37.5" spans="1:8">
      <c r="A24" s="91">
        <v>23</v>
      </c>
      <c r="B24" s="93" t="s">
        <v>49</v>
      </c>
      <c r="C24" s="93" t="s">
        <v>449</v>
      </c>
      <c r="D24" s="96">
        <v>44589</v>
      </c>
      <c r="E24" s="97" t="s">
        <v>439</v>
      </c>
      <c r="F24" s="93" t="s">
        <v>165</v>
      </c>
      <c r="G24" s="97" t="s">
        <v>450</v>
      </c>
      <c r="H24" s="95"/>
    </row>
    <row r="25" ht="18.75" spans="1:8">
      <c r="A25" s="91">
        <v>24</v>
      </c>
      <c r="B25" s="93" t="s">
        <v>434</v>
      </c>
      <c r="C25" s="93" t="s">
        <v>435</v>
      </c>
      <c r="D25" s="96">
        <v>44592</v>
      </c>
      <c r="E25" s="97" t="s">
        <v>334</v>
      </c>
      <c r="F25" s="93" t="s">
        <v>436</v>
      </c>
      <c r="G25" s="97" t="s">
        <v>451</v>
      </c>
      <c r="H25" s="95"/>
    </row>
    <row r="26" ht="18.75" spans="1:8">
      <c r="A26" s="91">
        <v>25</v>
      </c>
      <c r="B26" s="93" t="s">
        <v>49</v>
      </c>
      <c r="C26" s="93" t="s">
        <v>452</v>
      </c>
      <c r="D26" s="96">
        <v>44592</v>
      </c>
      <c r="E26" s="97" t="s">
        <v>453</v>
      </c>
      <c r="F26" s="93" t="s">
        <v>454</v>
      </c>
      <c r="G26" s="93" t="s">
        <v>455</v>
      </c>
      <c r="H26" s="95"/>
    </row>
    <row r="27" ht="21.75" customHeight="1" spans="1:8">
      <c r="A27" s="91">
        <v>26</v>
      </c>
      <c r="B27" s="93" t="s">
        <v>49</v>
      </c>
      <c r="C27" s="93" t="s">
        <v>443</v>
      </c>
      <c r="D27" s="96">
        <v>44592</v>
      </c>
      <c r="E27" s="97" t="s">
        <v>439</v>
      </c>
      <c r="F27" s="93" t="s">
        <v>444</v>
      </c>
      <c r="G27" s="100" t="s">
        <v>456</v>
      </c>
      <c r="H27" s="95"/>
    </row>
    <row r="28" ht="18.75" spans="1:8">
      <c r="A28" s="91">
        <v>27</v>
      </c>
      <c r="B28" s="93" t="s">
        <v>457</v>
      </c>
      <c r="C28" s="93" t="s">
        <v>458</v>
      </c>
      <c r="D28" s="96">
        <v>44592</v>
      </c>
      <c r="E28" s="97" t="s">
        <v>334</v>
      </c>
      <c r="F28" s="93" t="s">
        <v>35</v>
      </c>
      <c r="G28" s="93" t="s">
        <v>459</v>
      </c>
      <c r="H28" s="95"/>
    </row>
    <row r="29" ht="18.75" spans="1:8">
      <c r="A29" s="91">
        <v>28</v>
      </c>
      <c r="B29" s="93" t="s">
        <v>49</v>
      </c>
      <c r="C29" s="93" t="s">
        <v>460</v>
      </c>
      <c r="D29" s="96">
        <v>44592</v>
      </c>
      <c r="E29" s="97" t="s">
        <v>332</v>
      </c>
      <c r="F29" s="93" t="s">
        <v>161</v>
      </c>
      <c r="G29" s="97" t="s">
        <v>461</v>
      </c>
      <c r="H29" s="95"/>
    </row>
    <row r="30" ht="18.75" spans="1:8">
      <c r="A30" s="91">
        <v>29</v>
      </c>
      <c r="B30" s="93" t="s">
        <v>434</v>
      </c>
      <c r="C30" s="93" t="s">
        <v>462</v>
      </c>
      <c r="D30" s="96">
        <v>44592</v>
      </c>
      <c r="E30" s="97" t="s">
        <v>332</v>
      </c>
      <c r="F30" s="93" t="s">
        <v>420</v>
      </c>
      <c r="G30" s="93" t="s">
        <v>463</v>
      </c>
      <c r="H30" s="95"/>
    </row>
    <row r="31" ht="18.75" spans="1:8">
      <c r="A31" s="91">
        <v>30</v>
      </c>
      <c r="B31" s="93" t="s">
        <v>44</v>
      </c>
      <c r="C31" s="93" t="s">
        <v>464</v>
      </c>
      <c r="D31" s="96">
        <v>44589</v>
      </c>
      <c r="E31" s="97" t="s">
        <v>402</v>
      </c>
      <c r="F31" s="93" t="s">
        <v>411</v>
      </c>
      <c r="G31" s="93" t="s">
        <v>465</v>
      </c>
      <c r="H31" s="95"/>
    </row>
    <row r="32" ht="18.75" spans="1:8">
      <c r="A32" s="91">
        <v>31</v>
      </c>
      <c r="B32" s="93" t="s">
        <v>466</v>
      </c>
      <c r="C32" s="93" t="s">
        <v>467</v>
      </c>
      <c r="D32" s="96">
        <v>44595</v>
      </c>
      <c r="E32" s="97" t="s">
        <v>439</v>
      </c>
      <c r="F32" s="93" t="s">
        <v>444</v>
      </c>
      <c r="G32" s="93" t="s">
        <v>468</v>
      </c>
      <c r="H32" s="95"/>
    </row>
    <row r="33" ht="18.75" spans="1:8">
      <c r="A33" s="91">
        <v>32</v>
      </c>
      <c r="B33" s="93" t="s">
        <v>469</v>
      </c>
      <c r="C33" s="93" t="s">
        <v>470</v>
      </c>
      <c r="D33" s="96">
        <v>44595</v>
      </c>
      <c r="E33" s="97" t="s">
        <v>402</v>
      </c>
      <c r="F33" s="93" t="s">
        <v>165</v>
      </c>
      <c r="G33" s="98" t="s">
        <v>441</v>
      </c>
      <c r="H33" s="95">
        <v>2</v>
      </c>
    </row>
    <row r="34" ht="18.75" spans="1:8">
      <c r="A34" s="91">
        <v>33</v>
      </c>
      <c r="B34" s="93" t="s">
        <v>49</v>
      </c>
      <c r="C34" s="93" t="s">
        <v>471</v>
      </c>
      <c r="D34" s="96">
        <v>44596</v>
      </c>
      <c r="E34" s="97" t="s">
        <v>439</v>
      </c>
      <c r="F34" s="93" t="s">
        <v>472</v>
      </c>
      <c r="G34" s="98" t="s">
        <v>441</v>
      </c>
      <c r="H34" s="95">
        <v>3</v>
      </c>
    </row>
    <row r="35" ht="18.75" spans="1:8">
      <c r="A35" s="91">
        <v>34</v>
      </c>
      <c r="B35" s="93" t="s">
        <v>298</v>
      </c>
      <c r="C35" s="93" t="s">
        <v>473</v>
      </c>
      <c r="D35" s="96">
        <v>44596</v>
      </c>
      <c r="E35" s="97" t="s">
        <v>439</v>
      </c>
      <c r="F35" s="93" t="s">
        <v>474</v>
      </c>
      <c r="G35" s="98" t="s">
        <v>441</v>
      </c>
      <c r="H35" s="95">
        <v>4</v>
      </c>
    </row>
    <row r="36" ht="18.75" spans="1:8">
      <c r="A36" s="91">
        <v>35</v>
      </c>
      <c r="B36" s="93" t="s">
        <v>163</v>
      </c>
      <c r="C36" s="93" t="s">
        <v>475</v>
      </c>
      <c r="D36" s="96">
        <v>44599</v>
      </c>
      <c r="E36" s="97" t="s">
        <v>337</v>
      </c>
      <c r="F36" s="93" t="s">
        <v>476</v>
      </c>
      <c r="G36" s="98" t="s">
        <v>441</v>
      </c>
      <c r="H36" s="95">
        <v>5</v>
      </c>
    </row>
    <row r="37" ht="18.75" spans="1:8">
      <c r="A37" s="91">
        <v>36</v>
      </c>
      <c r="B37" s="93" t="s">
        <v>44</v>
      </c>
      <c r="C37" s="93" t="s">
        <v>477</v>
      </c>
      <c r="D37" s="96">
        <v>44599</v>
      </c>
      <c r="E37" s="97" t="s">
        <v>337</v>
      </c>
      <c r="F37" s="93" t="s">
        <v>476</v>
      </c>
      <c r="G37" s="98" t="s">
        <v>441</v>
      </c>
      <c r="H37" s="95">
        <v>6</v>
      </c>
    </row>
    <row r="38" ht="18.75" spans="1:8">
      <c r="A38" s="91">
        <v>37</v>
      </c>
      <c r="B38" s="93" t="s">
        <v>478</v>
      </c>
      <c r="C38" s="93" t="s">
        <v>479</v>
      </c>
      <c r="D38" s="93" t="s">
        <v>480</v>
      </c>
      <c r="E38" s="97" t="s">
        <v>332</v>
      </c>
      <c r="F38" s="93" t="s">
        <v>481</v>
      </c>
      <c r="G38" s="98" t="s">
        <v>441</v>
      </c>
      <c r="H38" s="95">
        <v>7</v>
      </c>
    </row>
    <row r="39" ht="18.75" spans="1:8">
      <c r="A39" s="91">
        <v>38</v>
      </c>
      <c r="B39" s="93" t="s">
        <v>44</v>
      </c>
      <c r="C39" s="93" t="s">
        <v>482</v>
      </c>
      <c r="D39" s="96">
        <v>44599</v>
      </c>
      <c r="E39" s="97" t="s">
        <v>439</v>
      </c>
      <c r="F39" s="93" t="s">
        <v>95</v>
      </c>
      <c r="G39" s="98" t="s">
        <v>441</v>
      </c>
      <c r="H39" s="95">
        <v>8</v>
      </c>
    </row>
    <row r="40" ht="18.75" spans="1:8">
      <c r="A40" s="91">
        <v>39</v>
      </c>
      <c r="B40" s="93" t="s">
        <v>303</v>
      </c>
      <c r="C40" s="93" t="s">
        <v>483</v>
      </c>
      <c r="D40" s="96">
        <v>44600</v>
      </c>
      <c r="E40" s="97" t="s">
        <v>334</v>
      </c>
      <c r="F40" s="93" t="s">
        <v>484</v>
      </c>
      <c r="G40" s="93" t="s">
        <v>485</v>
      </c>
      <c r="H40" s="95"/>
    </row>
    <row r="41" ht="18.75" spans="1:8">
      <c r="A41" s="91">
        <v>40</v>
      </c>
      <c r="B41" s="93" t="s">
        <v>457</v>
      </c>
      <c r="C41" s="93" t="s">
        <v>486</v>
      </c>
      <c r="D41" s="96">
        <v>44602</v>
      </c>
      <c r="E41" s="97" t="s">
        <v>402</v>
      </c>
      <c r="F41" s="93" t="s">
        <v>411</v>
      </c>
      <c r="G41" s="93" t="s">
        <v>487</v>
      </c>
      <c r="H41" s="95"/>
    </row>
    <row r="42" ht="18.75" spans="1:8">
      <c r="A42" s="91">
        <v>41</v>
      </c>
      <c r="B42" s="93" t="s">
        <v>62</v>
      </c>
      <c r="C42" s="93" t="s">
        <v>488</v>
      </c>
      <c r="D42" s="96">
        <v>44603</v>
      </c>
      <c r="E42" s="97" t="s">
        <v>333</v>
      </c>
      <c r="F42" s="93" t="s">
        <v>411</v>
      </c>
      <c r="G42" s="98" t="s">
        <v>441</v>
      </c>
      <c r="H42" s="95">
        <v>9</v>
      </c>
    </row>
    <row r="43" ht="18.75" spans="1:8">
      <c r="A43" s="91">
        <v>42</v>
      </c>
      <c r="B43" s="93" t="s">
        <v>44</v>
      </c>
      <c r="C43" s="93" t="s">
        <v>489</v>
      </c>
      <c r="D43" s="96">
        <v>44606</v>
      </c>
      <c r="E43" s="97" t="s">
        <v>334</v>
      </c>
      <c r="F43" s="93" t="s">
        <v>426</v>
      </c>
      <c r="G43" s="98" t="s">
        <v>441</v>
      </c>
      <c r="H43" s="95">
        <v>10</v>
      </c>
    </row>
    <row r="44" ht="18.75" spans="1:8">
      <c r="A44" s="91">
        <v>43</v>
      </c>
      <c r="B44" s="93" t="s">
        <v>457</v>
      </c>
      <c r="C44" s="93" t="s">
        <v>490</v>
      </c>
      <c r="D44" s="96">
        <v>44608</v>
      </c>
      <c r="E44" s="97" t="s">
        <v>339</v>
      </c>
      <c r="F44" s="93" t="s">
        <v>411</v>
      </c>
      <c r="G44" s="98" t="s">
        <v>441</v>
      </c>
      <c r="H44" s="95">
        <v>11</v>
      </c>
    </row>
    <row r="45" ht="18.75" spans="1:8">
      <c r="A45" s="91">
        <v>44</v>
      </c>
      <c r="B45" s="93" t="s">
        <v>44</v>
      </c>
      <c r="C45" s="93" t="s">
        <v>464</v>
      </c>
      <c r="D45" s="96">
        <v>44608</v>
      </c>
      <c r="E45" s="97" t="s">
        <v>330</v>
      </c>
      <c r="F45" s="93" t="s">
        <v>411</v>
      </c>
      <c r="G45" s="98" t="s">
        <v>441</v>
      </c>
      <c r="H45" s="95">
        <v>12</v>
      </c>
    </row>
    <row r="46" ht="18.75" spans="1:8">
      <c r="A46" s="91">
        <v>45</v>
      </c>
      <c r="B46" s="93" t="s">
        <v>44</v>
      </c>
      <c r="C46" s="93" t="s">
        <v>491</v>
      </c>
      <c r="D46" s="96">
        <v>44606</v>
      </c>
      <c r="E46" s="97" t="s">
        <v>334</v>
      </c>
      <c r="F46" s="93" t="s">
        <v>492</v>
      </c>
      <c r="G46" s="98" t="s">
        <v>441</v>
      </c>
      <c r="H46" s="95">
        <v>13</v>
      </c>
    </row>
    <row r="47" ht="18.75" spans="1:8">
      <c r="A47" s="91">
        <v>46</v>
      </c>
      <c r="B47" s="93" t="s">
        <v>457</v>
      </c>
      <c r="C47" s="93" t="s">
        <v>458</v>
      </c>
      <c r="D47" s="96">
        <v>44606</v>
      </c>
      <c r="E47" s="97" t="s">
        <v>334</v>
      </c>
      <c r="F47" s="93" t="s">
        <v>493</v>
      </c>
      <c r="G47" s="98" t="s">
        <v>441</v>
      </c>
      <c r="H47" s="95">
        <v>14</v>
      </c>
    </row>
    <row r="48" ht="18.75" spans="1:8">
      <c r="A48" s="91">
        <v>47</v>
      </c>
      <c r="B48" s="93" t="s">
        <v>494</v>
      </c>
      <c r="C48" s="93" t="s">
        <v>495</v>
      </c>
      <c r="D48" s="96">
        <v>44607</v>
      </c>
      <c r="E48" s="97" t="s">
        <v>496</v>
      </c>
      <c r="F48" s="93" t="s">
        <v>196</v>
      </c>
      <c r="G48" s="97" t="s">
        <v>497</v>
      </c>
      <c r="H48" s="95"/>
    </row>
    <row r="49" ht="18.75" spans="1:8">
      <c r="A49" s="91">
        <v>48</v>
      </c>
      <c r="B49" s="93" t="s">
        <v>434</v>
      </c>
      <c r="C49" s="93" t="s">
        <v>498</v>
      </c>
      <c r="D49" s="96">
        <v>44608</v>
      </c>
      <c r="E49" s="97" t="s">
        <v>337</v>
      </c>
      <c r="F49" s="93" t="s">
        <v>499</v>
      </c>
      <c r="G49" s="98" t="s">
        <v>441</v>
      </c>
      <c r="H49" s="95">
        <v>15</v>
      </c>
    </row>
    <row r="50" ht="18.75" spans="1:8">
      <c r="A50" s="91">
        <v>49</v>
      </c>
      <c r="B50" s="93" t="s">
        <v>62</v>
      </c>
      <c r="C50" s="93" t="s">
        <v>500</v>
      </c>
      <c r="D50" s="96">
        <v>44609</v>
      </c>
      <c r="E50" s="97" t="s">
        <v>334</v>
      </c>
      <c r="F50" s="93" t="s">
        <v>501</v>
      </c>
      <c r="G50" s="98" t="s">
        <v>441</v>
      </c>
      <c r="H50" s="95">
        <v>16</v>
      </c>
    </row>
    <row r="51" ht="18.75" spans="1:8">
      <c r="A51" s="91">
        <v>50</v>
      </c>
      <c r="B51" s="93" t="s">
        <v>434</v>
      </c>
      <c r="C51" s="93" t="s">
        <v>502</v>
      </c>
      <c r="D51" s="96">
        <v>44613</v>
      </c>
      <c r="E51" s="97" t="s">
        <v>330</v>
      </c>
      <c r="F51" s="93" t="s">
        <v>423</v>
      </c>
      <c r="G51" s="98" t="s">
        <v>441</v>
      </c>
      <c r="H51" s="95">
        <v>17</v>
      </c>
    </row>
    <row r="52" ht="18.75" spans="1:8">
      <c r="A52" s="91">
        <v>51</v>
      </c>
      <c r="B52" s="93" t="s">
        <v>457</v>
      </c>
      <c r="C52" s="93" t="s">
        <v>503</v>
      </c>
      <c r="D52" s="96">
        <v>44615</v>
      </c>
      <c r="E52" s="97" t="s">
        <v>439</v>
      </c>
      <c r="F52" s="93" t="s">
        <v>99</v>
      </c>
      <c r="G52" s="99" t="s">
        <v>504</v>
      </c>
      <c r="H52" s="95"/>
    </row>
    <row r="53" ht="18.75" spans="1:8">
      <c r="A53" s="91">
        <v>52</v>
      </c>
      <c r="B53" s="93" t="s">
        <v>146</v>
      </c>
      <c r="C53" s="93" t="s">
        <v>505</v>
      </c>
      <c r="D53" s="96">
        <v>44635</v>
      </c>
      <c r="E53" s="97" t="s">
        <v>332</v>
      </c>
      <c r="F53" s="93" t="s">
        <v>35</v>
      </c>
      <c r="G53" s="93" t="s">
        <v>506</v>
      </c>
      <c r="H53" s="95"/>
    </row>
    <row r="54" ht="18.75" spans="1:8">
      <c r="A54" s="91">
        <v>53</v>
      </c>
      <c r="B54" s="93" t="s">
        <v>44</v>
      </c>
      <c r="C54" s="93" t="s">
        <v>507</v>
      </c>
      <c r="D54" s="96">
        <v>44634</v>
      </c>
      <c r="E54" s="97" t="s">
        <v>320</v>
      </c>
      <c r="F54" s="93" t="s">
        <v>508</v>
      </c>
      <c r="G54" s="93" t="s">
        <v>509</v>
      </c>
      <c r="H54" s="95"/>
    </row>
    <row r="55" ht="18.75" spans="1:8">
      <c r="A55" s="91">
        <v>54</v>
      </c>
      <c r="B55" s="93" t="s">
        <v>44</v>
      </c>
      <c r="C55" s="93" t="s">
        <v>360</v>
      </c>
      <c r="D55" s="96">
        <v>44630</v>
      </c>
      <c r="E55" s="97" t="s">
        <v>332</v>
      </c>
      <c r="F55" s="93" t="s">
        <v>420</v>
      </c>
      <c r="G55" s="93" t="s">
        <v>510</v>
      </c>
      <c r="H55" s="95"/>
    </row>
    <row r="56" ht="18.75" spans="1:8">
      <c r="A56" s="91">
        <v>55</v>
      </c>
      <c r="B56" s="93" t="s">
        <v>44</v>
      </c>
      <c r="C56" s="93" t="s">
        <v>511</v>
      </c>
      <c r="D56" s="96">
        <v>44635</v>
      </c>
      <c r="E56" s="97" t="s">
        <v>333</v>
      </c>
      <c r="F56" s="93" t="s">
        <v>183</v>
      </c>
      <c r="G56" s="93" t="s">
        <v>512</v>
      </c>
      <c r="H56" s="95"/>
    </row>
    <row r="57" ht="18.75" spans="1:8">
      <c r="A57" s="91">
        <v>56</v>
      </c>
      <c r="B57" s="93" t="s">
        <v>146</v>
      </c>
      <c r="C57" s="93" t="s">
        <v>505</v>
      </c>
      <c r="D57" s="96">
        <v>44643</v>
      </c>
      <c r="E57" s="97" t="s">
        <v>332</v>
      </c>
      <c r="F57" s="93" t="s">
        <v>35</v>
      </c>
      <c r="G57" s="93" t="s">
        <v>513</v>
      </c>
      <c r="H57" s="95"/>
    </row>
    <row r="58" ht="18.75" spans="1:8">
      <c r="A58" s="91">
        <v>57</v>
      </c>
      <c r="B58" s="93" t="s">
        <v>457</v>
      </c>
      <c r="C58" s="93" t="s">
        <v>514</v>
      </c>
      <c r="D58" s="96">
        <v>44645</v>
      </c>
      <c r="E58" s="97" t="s">
        <v>334</v>
      </c>
      <c r="F58" s="93" t="s">
        <v>515</v>
      </c>
      <c r="G58" s="93" t="s">
        <v>516</v>
      </c>
      <c r="H58" s="95"/>
    </row>
    <row r="59" ht="18.75" spans="1:8">
      <c r="A59" s="91">
        <v>58</v>
      </c>
      <c r="B59" s="93" t="s">
        <v>303</v>
      </c>
      <c r="C59" s="93" t="s">
        <v>517</v>
      </c>
      <c r="D59" s="96">
        <v>44650</v>
      </c>
      <c r="E59" s="97" t="s">
        <v>334</v>
      </c>
      <c r="F59" s="93" t="s">
        <v>436</v>
      </c>
      <c r="G59" s="93" t="s">
        <v>518</v>
      </c>
      <c r="H59" s="95"/>
    </row>
    <row r="60" ht="18.75" spans="1:8">
      <c r="A60" s="91">
        <v>59</v>
      </c>
      <c r="B60" s="93" t="s">
        <v>28</v>
      </c>
      <c r="C60" s="93" t="s">
        <v>519</v>
      </c>
      <c r="D60" s="96">
        <v>44657</v>
      </c>
      <c r="E60" s="97" t="s">
        <v>326</v>
      </c>
      <c r="F60" s="93" t="s">
        <v>520</v>
      </c>
      <c r="G60" s="98" t="s">
        <v>441</v>
      </c>
      <c r="H60" s="95">
        <v>18</v>
      </c>
    </row>
    <row r="61" ht="18.75" spans="1:8">
      <c r="A61" s="91">
        <v>60</v>
      </c>
      <c r="B61" s="93" t="s">
        <v>28</v>
      </c>
      <c r="C61" s="93" t="s">
        <v>521</v>
      </c>
      <c r="D61" s="96">
        <v>44657</v>
      </c>
      <c r="E61" s="97" t="s">
        <v>326</v>
      </c>
      <c r="F61" s="93" t="s">
        <v>520</v>
      </c>
      <c r="G61" s="98" t="s">
        <v>441</v>
      </c>
      <c r="H61" s="95">
        <v>19</v>
      </c>
    </row>
    <row r="62" ht="18.75" spans="1:8">
      <c r="A62" s="91">
        <v>61</v>
      </c>
      <c r="B62" s="93" t="s">
        <v>28</v>
      </c>
      <c r="C62" s="93" t="s">
        <v>519</v>
      </c>
      <c r="D62" s="96">
        <v>44659</v>
      </c>
      <c r="E62" s="97" t="s">
        <v>326</v>
      </c>
      <c r="F62" s="93" t="s">
        <v>522</v>
      </c>
      <c r="G62" s="101" t="s">
        <v>523</v>
      </c>
      <c r="H62" s="95"/>
    </row>
    <row r="63" ht="18.75" spans="1:8">
      <c r="A63" s="91">
        <v>62</v>
      </c>
      <c r="B63" s="93" t="s">
        <v>44</v>
      </c>
      <c r="C63" s="93" t="s">
        <v>431</v>
      </c>
      <c r="D63" s="96">
        <v>44664</v>
      </c>
      <c r="E63" s="97" t="s">
        <v>524</v>
      </c>
      <c r="F63" s="93" t="s">
        <v>484</v>
      </c>
      <c r="G63" s="93" t="s">
        <v>525</v>
      </c>
      <c r="H63" s="95"/>
    </row>
    <row r="64" ht="18.75" spans="1:8">
      <c r="A64" s="91">
        <v>63</v>
      </c>
      <c r="B64" s="93" t="s">
        <v>44</v>
      </c>
      <c r="C64" s="93" t="s">
        <v>526</v>
      </c>
      <c r="D64" s="96">
        <v>44700</v>
      </c>
      <c r="E64" s="97" t="s">
        <v>524</v>
      </c>
      <c r="F64" s="93" t="s">
        <v>492</v>
      </c>
      <c r="G64" s="93" t="s">
        <v>527</v>
      </c>
      <c r="H64" s="95"/>
    </row>
    <row r="65" ht="18.75" spans="1:8">
      <c r="A65" s="91">
        <v>64</v>
      </c>
      <c r="B65" s="93" t="s">
        <v>44</v>
      </c>
      <c r="C65" s="93" t="s">
        <v>528</v>
      </c>
      <c r="D65" s="96">
        <v>44700</v>
      </c>
      <c r="E65" s="97" t="s">
        <v>334</v>
      </c>
      <c r="F65" s="93" t="s">
        <v>426</v>
      </c>
      <c r="G65" s="93" t="s">
        <v>529</v>
      </c>
      <c r="H65" s="95"/>
    </row>
    <row r="66" ht="18.75" spans="1:8">
      <c r="A66" s="91">
        <v>65</v>
      </c>
      <c r="B66" s="93" t="s">
        <v>434</v>
      </c>
      <c r="C66" s="93" t="s">
        <v>511</v>
      </c>
      <c r="D66" s="96">
        <v>44700</v>
      </c>
      <c r="E66" s="97" t="s">
        <v>333</v>
      </c>
      <c r="F66" s="93" t="s">
        <v>183</v>
      </c>
      <c r="G66" s="93" t="s">
        <v>530</v>
      </c>
      <c r="H66" s="95"/>
    </row>
    <row r="67" ht="18.75" spans="1:8">
      <c r="A67" s="91">
        <v>66</v>
      </c>
      <c r="B67" s="93" t="s">
        <v>434</v>
      </c>
      <c r="C67" s="93" t="s">
        <v>531</v>
      </c>
      <c r="D67" s="96">
        <v>44701</v>
      </c>
      <c r="E67" s="97" t="s">
        <v>337</v>
      </c>
      <c r="F67" s="93" t="s">
        <v>99</v>
      </c>
      <c r="G67" s="97" t="s">
        <v>532</v>
      </c>
      <c r="H67" s="95"/>
    </row>
    <row r="68" ht="18.75" spans="1:8">
      <c r="A68" s="91">
        <v>67</v>
      </c>
      <c r="B68" s="93" t="s">
        <v>434</v>
      </c>
      <c r="C68" s="93" t="s">
        <v>533</v>
      </c>
      <c r="D68" s="96">
        <v>44712</v>
      </c>
      <c r="E68" s="97" t="s">
        <v>330</v>
      </c>
      <c r="F68" s="93" t="s">
        <v>99</v>
      </c>
      <c r="G68" s="93" t="s">
        <v>534</v>
      </c>
      <c r="H68" s="95"/>
    </row>
    <row r="69" ht="18.75" spans="1:8">
      <c r="A69" s="91">
        <v>68</v>
      </c>
      <c r="B69" s="93" t="s">
        <v>434</v>
      </c>
      <c r="C69" s="93" t="s">
        <v>535</v>
      </c>
      <c r="D69" s="96">
        <v>44712</v>
      </c>
      <c r="E69" s="97" t="s">
        <v>337</v>
      </c>
      <c r="F69" s="93" t="s">
        <v>501</v>
      </c>
      <c r="G69" s="98" t="s">
        <v>441</v>
      </c>
      <c r="H69" s="95">
        <v>20</v>
      </c>
    </row>
    <row r="70" ht="18.75" spans="1:8">
      <c r="A70" s="91">
        <v>69</v>
      </c>
      <c r="B70" s="93" t="s">
        <v>28</v>
      </c>
      <c r="C70" s="93" t="s">
        <v>536</v>
      </c>
      <c r="D70" s="96">
        <v>44721</v>
      </c>
      <c r="E70" s="97" t="s">
        <v>326</v>
      </c>
      <c r="F70" s="93" t="s">
        <v>420</v>
      </c>
      <c r="G70" s="98" t="s">
        <v>441</v>
      </c>
      <c r="H70" s="95">
        <v>21</v>
      </c>
    </row>
    <row r="71" ht="18.75" spans="1:8">
      <c r="A71" s="91">
        <v>70</v>
      </c>
      <c r="B71" s="93" t="s">
        <v>434</v>
      </c>
      <c r="C71" s="93" t="s">
        <v>537</v>
      </c>
      <c r="D71" s="96">
        <v>44732</v>
      </c>
      <c r="E71" s="97" t="s">
        <v>326</v>
      </c>
      <c r="F71" s="93" t="s">
        <v>35</v>
      </c>
      <c r="G71" s="93" t="s">
        <v>538</v>
      </c>
      <c r="H71" s="95"/>
    </row>
    <row r="72" ht="18.75" spans="1:8">
      <c r="A72" s="91">
        <v>71</v>
      </c>
      <c r="B72" s="93" t="s">
        <v>457</v>
      </c>
      <c r="C72" s="93" t="s">
        <v>514</v>
      </c>
      <c r="D72" s="96">
        <v>44747</v>
      </c>
      <c r="E72" s="97" t="s">
        <v>334</v>
      </c>
      <c r="F72" s="93" t="s">
        <v>99</v>
      </c>
      <c r="G72" s="93" t="s">
        <v>539</v>
      </c>
      <c r="H72" s="95"/>
    </row>
    <row r="73" ht="18.75" spans="1:8">
      <c r="A73" s="91">
        <v>72</v>
      </c>
      <c r="B73" s="93" t="s">
        <v>146</v>
      </c>
      <c r="C73" s="93" t="s">
        <v>540</v>
      </c>
      <c r="D73" s="96">
        <v>44746</v>
      </c>
      <c r="E73" s="97" t="s">
        <v>439</v>
      </c>
      <c r="F73" s="93" t="s">
        <v>277</v>
      </c>
      <c r="G73" s="93" t="s">
        <v>541</v>
      </c>
      <c r="H73" s="95"/>
    </row>
    <row r="74" ht="18.75" spans="1:8">
      <c r="A74" s="91">
        <v>73</v>
      </c>
      <c r="B74" s="93" t="s">
        <v>16</v>
      </c>
      <c r="C74" s="93" t="s">
        <v>542</v>
      </c>
      <c r="D74" s="96">
        <v>44749</v>
      </c>
      <c r="E74" s="97" t="s">
        <v>332</v>
      </c>
      <c r="F74" s="93" t="s">
        <v>99</v>
      </c>
      <c r="G74" s="93" t="s">
        <v>543</v>
      </c>
      <c r="H74" s="95"/>
    </row>
    <row r="75" ht="18.75" spans="1:8">
      <c r="A75" s="91">
        <v>74</v>
      </c>
      <c r="B75" s="93" t="s">
        <v>434</v>
      </c>
      <c r="C75" s="93" t="s">
        <v>544</v>
      </c>
      <c r="D75" s="96">
        <v>44747</v>
      </c>
      <c r="E75" s="97" t="s">
        <v>332</v>
      </c>
      <c r="F75" s="93" t="s">
        <v>545</v>
      </c>
      <c r="G75" s="93" t="s">
        <v>546</v>
      </c>
      <c r="H75" s="95"/>
    </row>
    <row r="76" ht="18.75" spans="1:8">
      <c r="A76" s="91">
        <v>75</v>
      </c>
      <c r="B76" s="93" t="s">
        <v>434</v>
      </c>
      <c r="C76" s="93" t="s">
        <v>212</v>
      </c>
      <c r="D76" s="96">
        <v>44754</v>
      </c>
      <c r="E76" s="97" t="s">
        <v>332</v>
      </c>
      <c r="F76" s="93" t="s">
        <v>423</v>
      </c>
      <c r="G76" s="104" t="s">
        <v>547</v>
      </c>
      <c r="H76" s="95"/>
    </row>
    <row r="77" ht="18.75" spans="1:8">
      <c r="A77" s="91">
        <v>76</v>
      </c>
      <c r="B77" s="93" t="s">
        <v>434</v>
      </c>
      <c r="C77" s="93" t="s">
        <v>205</v>
      </c>
      <c r="D77" s="96">
        <v>44754</v>
      </c>
      <c r="E77" s="97" t="s">
        <v>332</v>
      </c>
      <c r="F77" s="93" t="s">
        <v>411</v>
      </c>
      <c r="G77" s="104" t="s">
        <v>548</v>
      </c>
      <c r="H77" s="95"/>
    </row>
    <row r="78" ht="18.75" spans="1:8">
      <c r="A78" s="91">
        <v>77</v>
      </c>
      <c r="B78" s="93" t="s">
        <v>434</v>
      </c>
      <c r="C78" s="93" t="s">
        <v>208</v>
      </c>
      <c r="D78" s="96">
        <v>44754</v>
      </c>
      <c r="E78" s="97" t="s">
        <v>332</v>
      </c>
      <c r="F78" s="93" t="s">
        <v>35</v>
      </c>
      <c r="G78" s="104" t="s">
        <v>549</v>
      </c>
      <c r="H78" s="95"/>
    </row>
    <row r="79" ht="18.75" spans="1:8">
      <c r="A79" s="91">
        <v>78</v>
      </c>
      <c r="B79" s="93" t="s">
        <v>434</v>
      </c>
      <c r="C79" s="93" t="s">
        <v>86</v>
      </c>
      <c r="D79" s="96">
        <v>44755</v>
      </c>
      <c r="E79" s="97" t="s">
        <v>334</v>
      </c>
      <c r="F79" s="93" t="s">
        <v>411</v>
      </c>
      <c r="G79" s="104" t="s">
        <v>550</v>
      </c>
      <c r="H79" s="95"/>
    </row>
    <row r="80" ht="18.75" spans="1:8">
      <c r="A80" s="91">
        <v>79</v>
      </c>
      <c r="B80" s="93" t="s">
        <v>434</v>
      </c>
      <c r="C80" s="93" t="s">
        <v>551</v>
      </c>
      <c r="D80" s="96">
        <v>44755</v>
      </c>
      <c r="E80" s="97" t="s">
        <v>334</v>
      </c>
      <c r="F80" s="93" t="s">
        <v>411</v>
      </c>
      <c r="G80" s="98" t="s">
        <v>441</v>
      </c>
      <c r="H80" s="95">
        <v>22</v>
      </c>
    </row>
    <row r="81" ht="18.75" spans="1:8">
      <c r="A81" s="91">
        <v>80</v>
      </c>
      <c r="B81" s="93" t="s">
        <v>28</v>
      </c>
      <c r="C81" s="93" t="s">
        <v>552</v>
      </c>
      <c r="D81" s="96">
        <v>44755</v>
      </c>
      <c r="E81" s="97" t="s">
        <v>326</v>
      </c>
      <c r="F81" s="93" t="s">
        <v>411</v>
      </c>
      <c r="G81" s="98" t="s">
        <v>441</v>
      </c>
      <c r="H81" s="95">
        <v>23</v>
      </c>
    </row>
    <row r="82" ht="18.75" spans="1:8">
      <c r="A82" s="91">
        <v>81</v>
      </c>
      <c r="B82" s="93" t="s">
        <v>28</v>
      </c>
      <c r="C82" s="93" t="s">
        <v>553</v>
      </c>
      <c r="D82" s="96">
        <v>44755</v>
      </c>
      <c r="E82" s="97" t="s">
        <v>332</v>
      </c>
      <c r="F82" s="93" t="s">
        <v>411</v>
      </c>
      <c r="G82" s="104" t="s">
        <v>554</v>
      </c>
      <c r="H82" s="95"/>
    </row>
    <row r="83" ht="18.75" spans="1:8">
      <c r="A83" s="91">
        <v>82</v>
      </c>
      <c r="B83" s="93" t="s">
        <v>44</v>
      </c>
      <c r="C83" s="93" t="s">
        <v>528</v>
      </c>
      <c r="D83" s="96">
        <v>44755</v>
      </c>
      <c r="E83" s="97" t="s">
        <v>334</v>
      </c>
      <c r="F83" s="93" t="s">
        <v>492</v>
      </c>
      <c r="G83" s="98" t="s">
        <v>441</v>
      </c>
      <c r="H83" s="95">
        <v>24</v>
      </c>
    </row>
    <row r="84" ht="18.75" spans="1:8">
      <c r="A84" s="91">
        <v>83</v>
      </c>
      <c r="B84" s="93" t="s">
        <v>28</v>
      </c>
      <c r="C84" s="93" t="s">
        <v>519</v>
      </c>
      <c r="D84" s="96">
        <v>44755</v>
      </c>
      <c r="E84" s="97" t="s">
        <v>555</v>
      </c>
      <c r="F84" s="93" t="s">
        <v>411</v>
      </c>
      <c r="G84" s="98" t="s">
        <v>441</v>
      </c>
      <c r="H84" s="95">
        <v>25</v>
      </c>
    </row>
    <row r="85" ht="18.75" spans="1:8">
      <c r="A85" s="91">
        <v>84</v>
      </c>
      <c r="B85" s="93" t="s">
        <v>44</v>
      </c>
      <c r="C85" s="93" t="s">
        <v>556</v>
      </c>
      <c r="D85" s="96">
        <v>44755</v>
      </c>
      <c r="E85" s="97" t="s">
        <v>334</v>
      </c>
      <c r="F85" s="93" t="s">
        <v>557</v>
      </c>
      <c r="G85" s="98" t="s">
        <v>441</v>
      </c>
      <c r="H85" s="95">
        <v>26</v>
      </c>
    </row>
    <row r="86" ht="18.75" spans="1:8">
      <c r="A86" s="91">
        <v>85</v>
      </c>
      <c r="B86" s="93" t="s">
        <v>44</v>
      </c>
      <c r="C86" s="93" t="s">
        <v>558</v>
      </c>
      <c r="D86" s="96">
        <v>44756</v>
      </c>
      <c r="E86" s="97" t="s">
        <v>332</v>
      </c>
      <c r="F86" s="93" t="s">
        <v>420</v>
      </c>
      <c r="G86" s="93" t="s">
        <v>559</v>
      </c>
      <c r="H86" s="95"/>
    </row>
    <row r="87" ht="18.75" spans="1:8">
      <c r="A87" s="91">
        <v>86</v>
      </c>
      <c r="B87" s="93" t="s">
        <v>44</v>
      </c>
      <c r="C87" s="93" t="s">
        <v>407</v>
      </c>
      <c r="D87" s="96">
        <v>44761</v>
      </c>
      <c r="E87" s="97" t="s">
        <v>333</v>
      </c>
      <c r="F87" s="93" t="s">
        <v>423</v>
      </c>
      <c r="G87" s="98" t="s">
        <v>441</v>
      </c>
      <c r="H87" s="95">
        <v>27</v>
      </c>
    </row>
    <row r="88" ht="18.75" spans="1:8">
      <c r="A88" s="91">
        <v>87</v>
      </c>
      <c r="B88" s="93" t="s">
        <v>44</v>
      </c>
      <c r="C88" s="93" t="s">
        <v>560</v>
      </c>
      <c r="D88" s="96">
        <v>44762</v>
      </c>
      <c r="E88" s="97" t="s">
        <v>339</v>
      </c>
      <c r="F88" s="93" t="s">
        <v>426</v>
      </c>
      <c r="G88" s="98" t="s">
        <v>441</v>
      </c>
      <c r="H88" s="95">
        <v>28</v>
      </c>
    </row>
    <row r="89" ht="18.75" spans="1:8">
      <c r="A89" s="91">
        <v>88</v>
      </c>
      <c r="B89" s="93" t="s">
        <v>28</v>
      </c>
      <c r="C89" s="93" t="s">
        <v>561</v>
      </c>
      <c r="D89" s="96">
        <v>44762</v>
      </c>
      <c r="E89" s="97" t="s">
        <v>326</v>
      </c>
      <c r="F89" s="93" t="s">
        <v>426</v>
      </c>
      <c r="G89" s="98" t="s">
        <v>441</v>
      </c>
      <c r="H89" s="95">
        <v>29</v>
      </c>
    </row>
    <row r="90" ht="18.75" spans="1:8">
      <c r="A90" s="91">
        <v>89</v>
      </c>
      <c r="B90" s="93" t="s">
        <v>44</v>
      </c>
      <c r="C90" s="93" t="s">
        <v>562</v>
      </c>
      <c r="D90" s="96">
        <v>44763</v>
      </c>
      <c r="E90" s="97" t="s">
        <v>439</v>
      </c>
      <c r="F90" s="93" t="s">
        <v>95</v>
      </c>
      <c r="G90" s="98" t="s">
        <v>441</v>
      </c>
      <c r="H90" s="95">
        <v>30</v>
      </c>
    </row>
    <row r="91" ht="18.75" spans="1:8">
      <c r="A91" s="91">
        <v>90</v>
      </c>
      <c r="B91" s="93" t="s">
        <v>49</v>
      </c>
      <c r="C91" s="93" t="s">
        <v>563</v>
      </c>
      <c r="D91" s="96">
        <v>44763</v>
      </c>
      <c r="E91" s="97" t="s">
        <v>439</v>
      </c>
      <c r="F91" s="93" t="s">
        <v>420</v>
      </c>
      <c r="G91" s="98" t="s">
        <v>441</v>
      </c>
      <c r="H91" s="95">
        <v>31</v>
      </c>
    </row>
    <row r="92" ht="37.5" spans="1:8">
      <c r="A92" s="91">
        <v>91</v>
      </c>
      <c r="B92" s="93" t="s">
        <v>298</v>
      </c>
      <c r="C92" s="93" t="s">
        <v>564</v>
      </c>
      <c r="D92" s="96">
        <v>44764</v>
      </c>
      <c r="E92" s="97" t="s">
        <v>565</v>
      </c>
      <c r="F92" s="93" t="s">
        <v>420</v>
      </c>
      <c r="G92" s="98" t="s">
        <v>441</v>
      </c>
      <c r="H92" s="95">
        <v>32</v>
      </c>
    </row>
    <row r="93" ht="18.75" spans="1:8">
      <c r="A93" s="91">
        <v>92</v>
      </c>
      <c r="B93" s="105" t="s">
        <v>28</v>
      </c>
      <c r="C93" s="93" t="s">
        <v>566</v>
      </c>
      <c r="D93" s="96">
        <v>44768</v>
      </c>
      <c r="E93" s="97" t="s">
        <v>326</v>
      </c>
      <c r="F93" s="93" t="s">
        <v>420</v>
      </c>
      <c r="G93" s="98" t="s">
        <v>441</v>
      </c>
      <c r="H93" s="95">
        <v>33</v>
      </c>
    </row>
    <row r="94" ht="18.75" spans="1:8">
      <c r="A94" s="91">
        <v>93</v>
      </c>
      <c r="B94" s="93" t="s">
        <v>44</v>
      </c>
      <c r="C94" s="93" t="s">
        <v>567</v>
      </c>
      <c r="D94" s="96">
        <v>44769</v>
      </c>
      <c r="E94" s="97" t="s">
        <v>402</v>
      </c>
      <c r="F94" s="93" t="s">
        <v>411</v>
      </c>
      <c r="G94" s="98" t="s">
        <v>441</v>
      </c>
      <c r="H94" s="95">
        <v>34</v>
      </c>
    </row>
    <row r="95" ht="18.75" spans="1:8">
      <c r="A95" s="91">
        <v>94</v>
      </c>
      <c r="B95" s="93" t="s">
        <v>44</v>
      </c>
      <c r="C95" s="93" t="s">
        <v>568</v>
      </c>
      <c r="D95" s="96">
        <v>44756</v>
      </c>
      <c r="E95" s="97" t="s">
        <v>334</v>
      </c>
      <c r="F95" s="93" t="s">
        <v>95</v>
      </c>
      <c r="G95" s="97" t="s">
        <v>569</v>
      </c>
      <c r="H95" s="95"/>
    </row>
    <row r="96" ht="18.75" spans="1:8">
      <c r="A96" s="91">
        <v>95</v>
      </c>
      <c r="B96" s="93" t="s">
        <v>44</v>
      </c>
      <c r="C96" s="93" t="s">
        <v>570</v>
      </c>
      <c r="D96" s="96">
        <v>44763</v>
      </c>
      <c r="E96" s="97" t="s">
        <v>339</v>
      </c>
      <c r="F96" s="93" t="s">
        <v>426</v>
      </c>
      <c r="G96" s="98" t="s">
        <v>441</v>
      </c>
      <c r="H96" s="95">
        <v>35</v>
      </c>
    </row>
    <row r="97" ht="18.75" spans="1:8">
      <c r="A97" s="91">
        <v>96</v>
      </c>
      <c r="B97" s="93" t="s">
        <v>303</v>
      </c>
      <c r="C97" s="93" t="s">
        <v>517</v>
      </c>
      <c r="D97" s="96">
        <v>44771</v>
      </c>
      <c r="E97" s="97" t="s">
        <v>334</v>
      </c>
      <c r="F97" s="93" t="s">
        <v>571</v>
      </c>
      <c r="G97" s="98" t="s">
        <v>441</v>
      </c>
      <c r="H97" s="95">
        <v>36</v>
      </c>
    </row>
    <row r="98" ht="18.75" spans="1:8">
      <c r="A98" s="91">
        <v>97</v>
      </c>
      <c r="B98" s="93" t="s">
        <v>23</v>
      </c>
      <c r="C98" s="93" t="s">
        <v>572</v>
      </c>
      <c r="D98" s="96">
        <v>44768</v>
      </c>
      <c r="E98" s="97" t="s">
        <v>439</v>
      </c>
      <c r="F98" s="93" t="s">
        <v>571</v>
      </c>
      <c r="G98" s="93" t="s">
        <v>573</v>
      </c>
      <c r="H98" s="95"/>
    </row>
    <row r="99" ht="18.75" spans="1:8">
      <c r="A99" s="91">
        <v>98</v>
      </c>
      <c r="B99" s="93" t="s">
        <v>49</v>
      </c>
      <c r="C99" s="93" t="s">
        <v>574</v>
      </c>
      <c r="D99" s="96">
        <v>44774</v>
      </c>
      <c r="E99" s="97" t="s">
        <v>332</v>
      </c>
      <c r="F99" s="93" t="s">
        <v>575</v>
      </c>
      <c r="G99" s="98" t="s">
        <v>441</v>
      </c>
      <c r="H99" s="95">
        <v>37</v>
      </c>
    </row>
    <row r="100" ht="18.75" spans="1:8">
      <c r="A100" s="91">
        <v>99</v>
      </c>
      <c r="B100" s="93" t="s">
        <v>194</v>
      </c>
      <c r="C100" s="93" t="s">
        <v>576</v>
      </c>
      <c r="D100" s="96">
        <v>44775</v>
      </c>
      <c r="E100" s="97" t="s">
        <v>345</v>
      </c>
      <c r="F100" s="93" t="s">
        <v>95</v>
      </c>
      <c r="G100" s="93" t="s">
        <v>577</v>
      </c>
      <c r="H100" s="95"/>
    </row>
    <row r="101" ht="18.75" spans="1:8">
      <c r="A101" s="91">
        <v>100</v>
      </c>
      <c r="B101" s="93" t="s">
        <v>194</v>
      </c>
      <c r="C101" s="93" t="s">
        <v>576</v>
      </c>
      <c r="D101" s="96">
        <v>44775</v>
      </c>
      <c r="E101" s="97" t="s">
        <v>345</v>
      </c>
      <c r="F101" s="93" t="s">
        <v>95</v>
      </c>
      <c r="G101" s="98" t="s">
        <v>578</v>
      </c>
      <c r="H101" s="95">
        <v>38</v>
      </c>
    </row>
    <row r="102" ht="18.75" spans="1:8">
      <c r="A102" s="91">
        <v>101</v>
      </c>
      <c r="B102" s="93" t="s">
        <v>72</v>
      </c>
      <c r="C102" s="93" t="s">
        <v>579</v>
      </c>
      <c r="D102" s="96">
        <v>44785</v>
      </c>
      <c r="E102" s="97" t="s">
        <v>439</v>
      </c>
      <c r="F102" s="93" t="s">
        <v>411</v>
      </c>
      <c r="G102" s="93" t="s">
        <v>580</v>
      </c>
      <c r="H102" s="95"/>
    </row>
    <row r="103" ht="18.75" spans="1:8">
      <c r="A103" s="91">
        <v>102</v>
      </c>
      <c r="B103" s="93" t="s">
        <v>194</v>
      </c>
      <c r="C103" s="93" t="s">
        <v>581</v>
      </c>
      <c r="D103" s="96">
        <v>44790</v>
      </c>
      <c r="E103" s="97" t="s">
        <v>334</v>
      </c>
      <c r="F103" s="93" t="s">
        <v>411</v>
      </c>
      <c r="G103" s="98" t="s">
        <v>578</v>
      </c>
      <c r="H103" s="95">
        <v>39</v>
      </c>
    </row>
    <row r="104" ht="18.75" spans="1:8">
      <c r="A104" s="91">
        <v>103</v>
      </c>
      <c r="B104" s="93" t="s">
        <v>28</v>
      </c>
      <c r="C104" s="93" t="s">
        <v>553</v>
      </c>
      <c r="D104" s="96">
        <v>44795</v>
      </c>
      <c r="E104" s="97" t="s">
        <v>332</v>
      </c>
      <c r="F104" s="93" t="s">
        <v>411</v>
      </c>
      <c r="G104" s="93" t="s">
        <v>582</v>
      </c>
      <c r="H104" s="95"/>
    </row>
    <row r="105" ht="18.75" spans="1:8">
      <c r="A105" s="91">
        <v>104</v>
      </c>
      <c r="B105" s="93" t="s">
        <v>72</v>
      </c>
      <c r="C105" s="93" t="s">
        <v>583</v>
      </c>
      <c r="D105" s="96">
        <v>44800</v>
      </c>
      <c r="E105" s="97" t="s">
        <v>439</v>
      </c>
      <c r="F105" s="93" t="s">
        <v>95</v>
      </c>
      <c r="G105" s="97" t="s">
        <v>584</v>
      </c>
      <c r="H105" s="95"/>
    </row>
    <row r="106" ht="18.75" spans="1:8">
      <c r="A106" s="91">
        <v>105</v>
      </c>
      <c r="B106" s="93" t="s">
        <v>434</v>
      </c>
      <c r="C106" s="93" t="s">
        <v>585</v>
      </c>
      <c r="D106" s="96">
        <v>44806</v>
      </c>
      <c r="E106" s="97" t="s">
        <v>320</v>
      </c>
      <c r="F106" s="93" t="s">
        <v>161</v>
      </c>
      <c r="G106" s="93" t="s">
        <v>586</v>
      </c>
      <c r="H106" s="95"/>
    </row>
    <row r="107" ht="18.75" spans="1:8">
      <c r="A107" s="91">
        <v>106</v>
      </c>
      <c r="B107" s="93" t="s">
        <v>306</v>
      </c>
      <c r="C107" s="93" t="s">
        <v>587</v>
      </c>
      <c r="D107" s="96">
        <v>44810</v>
      </c>
      <c r="E107" s="97" t="s">
        <v>334</v>
      </c>
      <c r="F107" s="93" t="s">
        <v>484</v>
      </c>
      <c r="G107" s="93" t="s">
        <v>588</v>
      </c>
      <c r="H107" s="95"/>
    </row>
    <row r="108" ht="18.75" spans="1:8">
      <c r="A108" s="91">
        <v>107</v>
      </c>
      <c r="B108" s="93" t="s">
        <v>589</v>
      </c>
      <c r="C108" s="93" t="s">
        <v>590</v>
      </c>
      <c r="D108" s="96">
        <v>44816</v>
      </c>
      <c r="E108" s="97" t="s">
        <v>339</v>
      </c>
      <c r="F108" s="93" t="s">
        <v>426</v>
      </c>
      <c r="G108" s="93" t="s">
        <v>591</v>
      </c>
      <c r="H108" s="95"/>
    </row>
    <row r="109" ht="18.75" spans="1:8">
      <c r="A109" s="91">
        <v>108</v>
      </c>
      <c r="B109" s="93" t="s">
        <v>44</v>
      </c>
      <c r="C109" s="93" t="s">
        <v>205</v>
      </c>
      <c r="D109" s="96">
        <v>44823</v>
      </c>
      <c r="E109" s="97" t="s">
        <v>332</v>
      </c>
      <c r="F109" s="93" t="s">
        <v>411</v>
      </c>
      <c r="G109" s="97" t="s">
        <v>592</v>
      </c>
      <c r="H109" s="95"/>
    </row>
    <row r="110" ht="18.75" spans="1:8">
      <c r="A110" s="91">
        <v>109</v>
      </c>
      <c r="B110" s="93" t="s">
        <v>49</v>
      </c>
      <c r="C110" s="93" t="s">
        <v>593</v>
      </c>
      <c r="D110" s="96">
        <v>44826</v>
      </c>
      <c r="E110" s="97" t="s">
        <v>439</v>
      </c>
      <c r="F110" s="93" t="s">
        <v>95</v>
      </c>
      <c r="G110" s="93" t="s">
        <v>594</v>
      </c>
      <c r="H110" s="95"/>
    </row>
    <row r="111" ht="18.75" spans="1:8">
      <c r="A111" s="91">
        <v>110</v>
      </c>
      <c r="B111" s="93" t="s">
        <v>306</v>
      </c>
      <c r="C111" s="93" t="s">
        <v>595</v>
      </c>
      <c r="D111" s="96">
        <v>44834</v>
      </c>
      <c r="E111" s="97" t="s">
        <v>334</v>
      </c>
      <c r="F111" s="93" t="s">
        <v>104</v>
      </c>
      <c r="G111" s="93" t="s">
        <v>596</v>
      </c>
      <c r="H111" s="95"/>
    </row>
    <row r="112" ht="18.75" spans="1:8">
      <c r="A112" s="91">
        <v>111</v>
      </c>
      <c r="B112" s="93" t="s">
        <v>597</v>
      </c>
      <c r="C112" s="93" t="s">
        <v>598</v>
      </c>
      <c r="D112" s="96">
        <v>44844</v>
      </c>
      <c r="E112" s="97" t="s">
        <v>320</v>
      </c>
      <c r="F112" s="93" t="s">
        <v>189</v>
      </c>
      <c r="G112" s="93" t="s">
        <v>599</v>
      </c>
      <c r="H112" s="95"/>
    </row>
    <row r="113" ht="18.75" spans="1:8">
      <c r="A113" s="91">
        <v>112</v>
      </c>
      <c r="B113" s="93" t="s">
        <v>72</v>
      </c>
      <c r="C113" s="93" t="s">
        <v>600</v>
      </c>
      <c r="D113" s="96">
        <v>44845</v>
      </c>
      <c r="E113" s="97" t="s">
        <v>332</v>
      </c>
      <c r="F113" s="93" t="s">
        <v>196</v>
      </c>
      <c r="G113" s="98" t="s">
        <v>601</v>
      </c>
      <c r="H113" s="95"/>
    </row>
    <row r="114" ht="75" spans="1:8">
      <c r="A114" s="91">
        <v>113</v>
      </c>
      <c r="B114" s="93" t="s">
        <v>28</v>
      </c>
      <c r="C114" s="97" t="s">
        <v>602</v>
      </c>
      <c r="D114" s="96">
        <v>44847</v>
      </c>
      <c r="E114" s="97" t="s">
        <v>326</v>
      </c>
      <c r="F114" s="97" t="s">
        <v>603</v>
      </c>
      <c r="G114" s="98" t="s">
        <v>578</v>
      </c>
      <c r="H114" s="106"/>
    </row>
    <row r="115" ht="18.75" spans="1:8">
      <c r="A115" s="91">
        <v>114</v>
      </c>
      <c r="B115" s="93" t="s">
        <v>434</v>
      </c>
      <c r="C115" s="93" t="s">
        <v>604</v>
      </c>
      <c r="D115" s="96">
        <v>44851</v>
      </c>
      <c r="E115" s="97" t="s">
        <v>339</v>
      </c>
      <c r="F115" s="93" t="s">
        <v>99</v>
      </c>
      <c r="G115" s="93" t="s">
        <v>605</v>
      </c>
      <c r="H115" s="95"/>
    </row>
    <row r="116" ht="18.75" spans="1:8">
      <c r="A116" s="91">
        <v>115</v>
      </c>
      <c r="B116" s="93" t="s">
        <v>146</v>
      </c>
      <c r="C116" s="93" t="s">
        <v>606</v>
      </c>
      <c r="D116" s="96">
        <v>44866</v>
      </c>
      <c r="E116" s="97" t="s">
        <v>339</v>
      </c>
      <c r="F116" s="93" t="s">
        <v>607</v>
      </c>
      <c r="G116" s="93" t="s">
        <v>608</v>
      </c>
      <c r="H116" s="95"/>
    </row>
    <row r="117" ht="18.75" spans="1:9">
      <c r="A117" s="91">
        <v>116</v>
      </c>
      <c r="B117" s="93" t="s">
        <v>44</v>
      </c>
      <c r="C117" s="93" t="s">
        <v>526</v>
      </c>
      <c r="D117" s="96">
        <v>44872</v>
      </c>
      <c r="E117" s="97" t="s">
        <v>339</v>
      </c>
      <c r="F117" s="93" t="s">
        <v>46</v>
      </c>
      <c r="G117" s="98" t="s">
        <v>441</v>
      </c>
      <c r="H117" s="95">
        <v>40</v>
      </c>
      <c r="I117" s="107">
        <v>2600</v>
      </c>
    </row>
    <row r="118" ht="18.75" spans="1:9">
      <c r="A118" s="91">
        <v>117</v>
      </c>
      <c r="B118" s="93" t="s">
        <v>44</v>
      </c>
      <c r="C118" s="93" t="s">
        <v>609</v>
      </c>
      <c r="D118" s="96">
        <v>44872</v>
      </c>
      <c r="E118" s="97" t="s">
        <v>326</v>
      </c>
      <c r="F118" s="93" t="s">
        <v>75</v>
      </c>
      <c r="G118" s="98" t="s">
        <v>441</v>
      </c>
      <c r="H118" s="95">
        <v>41</v>
      </c>
      <c r="I118" s="107">
        <v>2600</v>
      </c>
    </row>
    <row r="119" ht="18.75" spans="1:9">
      <c r="A119" s="91">
        <v>118</v>
      </c>
      <c r="B119" s="93" t="s">
        <v>28</v>
      </c>
      <c r="C119" s="93" t="s">
        <v>610</v>
      </c>
      <c r="D119" s="96">
        <v>44872</v>
      </c>
      <c r="E119" s="97" t="s">
        <v>326</v>
      </c>
      <c r="F119" s="93" t="s">
        <v>46</v>
      </c>
      <c r="G119" s="98" t="s">
        <v>441</v>
      </c>
      <c r="H119" s="95">
        <v>42</v>
      </c>
      <c r="I119" s="107">
        <v>1112</v>
      </c>
    </row>
    <row r="120" ht="18.75" spans="1:9">
      <c r="A120" s="91">
        <v>119</v>
      </c>
      <c r="B120" s="93" t="s">
        <v>28</v>
      </c>
      <c r="C120" s="93" t="s">
        <v>611</v>
      </c>
      <c r="D120" s="96">
        <v>44872</v>
      </c>
      <c r="E120" s="97" t="s">
        <v>326</v>
      </c>
      <c r="F120" s="93" t="s">
        <v>75</v>
      </c>
      <c r="G120" s="98" t="s">
        <v>441</v>
      </c>
      <c r="H120" s="95">
        <v>43</v>
      </c>
      <c r="I120" s="107">
        <v>1112</v>
      </c>
    </row>
    <row r="121" ht="18.75" spans="1:9">
      <c r="A121" s="91">
        <v>120</v>
      </c>
      <c r="B121" s="93" t="s">
        <v>457</v>
      </c>
      <c r="C121" s="93" t="s">
        <v>612</v>
      </c>
      <c r="D121" s="96">
        <v>44872</v>
      </c>
      <c r="E121" s="97" t="s">
        <v>345</v>
      </c>
      <c r="F121" s="93" t="s">
        <v>46</v>
      </c>
      <c r="G121" s="98" t="s">
        <v>441</v>
      </c>
      <c r="H121" s="95">
        <v>44</v>
      </c>
      <c r="I121" s="107">
        <v>2600</v>
      </c>
    </row>
    <row r="122" ht="18.75" spans="1:9">
      <c r="A122" s="91">
        <v>121</v>
      </c>
      <c r="B122" s="93" t="s">
        <v>88</v>
      </c>
      <c r="C122" s="93" t="s">
        <v>613</v>
      </c>
      <c r="D122" s="96">
        <v>44872</v>
      </c>
      <c r="E122" s="97" t="s">
        <v>345</v>
      </c>
      <c r="F122" s="93" t="s">
        <v>30</v>
      </c>
      <c r="G122" s="98" t="s">
        <v>441</v>
      </c>
      <c r="H122" s="95">
        <v>45</v>
      </c>
      <c r="I122" s="107">
        <v>3600</v>
      </c>
    </row>
    <row r="123" ht="18.75" spans="1:9">
      <c r="A123" s="91">
        <v>122</v>
      </c>
      <c r="B123" s="93" t="s">
        <v>44</v>
      </c>
      <c r="C123" s="93" t="s">
        <v>614</v>
      </c>
      <c r="D123" s="96">
        <v>44872</v>
      </c>
      <c r="E123" s="97" t="s">
        <v>320</v>
      </c>
      <c r="F123" s="93" t="s">
        <v>56</v>
      </c>
      <c r="G123" s="98" t="s">
        <v>441</v>
      </c>
      <c r="H123" s="95">
        <v>46</v>
      </c>
      <c r="I123" s="107">
        <v>2600</v>
      </c>
    </row>
    <row r="124" ht="18.75" spans="1:9">
      <c r="A124" s="91">
        <v>123</v>
      </c>
      <c r="B124" s="93" t="s">
        <v>44</v>
      </c>
      <c r="C124" s="93" t="s">
        <v>615</v>
      </c>
      <c r="D124" s="96">
        <v>44872</v>
      </c>
      <c r="E124" s="97" t="s">
        <v>339</v>
      </c>
      <c r="F124" s="93" t="s">
        <v>56</v>
      </c>
      <c r="G124" s="98" t="s">
        <v>441</v>
      </c>
      <c r="H124" s="95">
        <v>47</v>
      </c>
      <c r="I124" s="107">
        <v>2600</v>
      </c>
    </row>
    <row r="125" ht="18.75" spans="1:9">
      <c r="A125" s="91">
        <v>124</v>
      </c>
      <c r="B125" s="93" t="s">
        <v>616</v>
      </c>
      <c r="C125" s="93" t="s">
        <v>617</v>
      </c>
      <c r="D125" s="96">
        <v>44872</v>
      </c>
      <c r="E125" s="97" t="s">
        <v>320</v>
      </c>
      <c r="F125" s="93" t="s">
        <v>30</v>
      </c>
      <c r="G125" s="98" t="s">
        <v>441</v>
      </c>
      <c r="H125" s="95">
        <v>48</v>
      </c>
      <c r="I125" s="107">
        <v>24350.02</v>
      </c>
    </row>
    <row r="126" ht="18.75" spans="1:9">
      <c r="A126" s="91">
        <v>125</v>
      </c>
      <c r="B126" s="93" t="s">
        <v>49</v>
      </c>
      <c r="C126" s="93" t="s">
        <v>618</v>
      </c>
      <c r="D126" s="96">
        <v>44872</v>
      </c>
      <c r="E126" s="97" t="s">
        <v>333</v>
      </c>
      <c r="F126" s="93" t="s">
        <v>113</v>
      </c>
      <c r="G126" s="98" t="s">
        <v>441</v>
      </c>
      <c r="H126" s="95">
        <v>49</v>
      </c>
      <c r="I126" s="107">
        <v>7690.76</v>
      </c>
    </row>
    <row r="127" ht="18.75" spans="1:9">
      <c r="A127" s="91">
        <v>126</v>
      </c>
      <c r="B127" s="93" t="s">
        <v>44</v>
      </c>
      <c r="C127" s="93" t="s">
        <v>619</v>
      </c>
      <c r="D127" s="96">
        <v>44872</v>
      </c>
      <c r="E127" s="97" t="s">
        <v>332</v>
      </c>
      <c r="F127" s="93" t="s">
        <v>620</v>
      </c>
      <c r="G127" s="98" t="s">
        <v>441</v>
      </c>
      <c r="H127" s="95">
        <v>50</v>
      </c>
      <c r="I127" s="107">
        <v>6190.76</v>
      </c>
    </row>
    <row r="128" ht="18.75" spans="1:9">
      <c r="A128" s="91">
        <v>127</v>
      </c>
      <c r="B128" s="93" t="s">
        <v>44</v>
      </c>
      <c r="C128" s="93" t="s">
        <v>531</v>
      </c>
      <c r="D128" s="96">
        <v>44872</v>
      </c>
      <c r="E128" s="97" t="s">
        <v>621</v>
      </c>
      <c r="F128" s="93" t="s">
        <v>620</v>
      </c>
      <c r="G128" s="98" t="s">
        <v>441</v>
      </c>
      <c r="H128" s="95">
        <v>51</v>
      </c>
      <c r="I128" s="107">
        <v>6190.76</v>
      </c>
    </row>
    <row r="129" ht="18.75" spans="1:9">
      <c r="A129" s="91">
        <v>128</v>
      </c>
      <c r="B129" s="93" t="s">
        <v>28</v>
      </c>
      <c r="C129" s="93" t="s">
        <v>622</v>
      </c>
      <c r="D129" s="96">
        <v>44872</v>
      </c>
      <c r="E129" s="97" t="s">
        <v>333</v>
      </c>
      <c r="F129" s="93" t="s">
        <v>623</v>
      </c>
      <c r="G129" s="98" t="s">
        <v>441</v>
      </c>
      <c r="H129" s="95">
        <v>52</v>
      </c>
      <c r="I129" s="107">
        <v>6100.37</v>
      </c>
    </row>
    <row r="130" ht="18.75" spans="1:9">
      <c r="A130" s="91">
        <v>129</v>
      </c>
      <c r="B130" s="93" t="s">
        <v>306</v>
      </c>
      <c r="C130" s="93" t="s">
        <v>587</v>
      </c>
      <c r="D130" s="96">
        <v>44872</v>
      </c>
      <c r="E130" s="97" t="s">
        <v>396</v>
      </c>
      <c r="F130" s="93" t="s">
        <v>385</v>
      </c>
      <c r="G130" s="98" t="s">
        <v>441</v>
      </c>
      <c r="H130" s="95">
        <v>53</v>
      </c>
      <c r="I130" s="107">
        <v>4100</v>
      </c>
    </row>
    <row r="131" ht="18.75" spans="1:9">
      <c r="A131" s="91">
        <v>130</v>
      </c>
      <c r="B131" s="93" t="s">
        <v>44</v>
      </c>
      <c r="C131" s="93" t="s">
        <v>624</v>
      </c>
      <c r="D131" s="96">
        <v>44872</v>
      </c>
      <c r="E131" s="97" t="s">
        <v>320</v>
      </c>
      <c r="F131" s="93" t="s">
        <v>625</v>
      </c>
      <c r="G131" s="98" t="s">
        <v>441</v>
      </c>
      <c r="H131" s="95">
        <v>54</v>
      </c>
      <c r="I131" s="107">
        <v>6190.76</v>
      </c>
    </row>
    <row r="132" ht="18.75" spans="1:9">
      <c r="A132" s="91">
        <v>131</v>
      </c>
      <c r="B132" s="93" t="s">
        <v>44</v>
      </c>
      <c r="C132" s="93" t="s">
        <v>626</v>
      </c>
      <c r="D132" s="96">
        <v>44872</v>
      </c>
      <c r="E132" s="97" t="s">
        <v>330</v>
      </c>
      <c r="F132" s="93" t="s">
        <v>627</v>
      </c>
      <c r="G132" s="98" t="s">
        <v>441</v>
      </c>
      <c r="H132" s="95">
        <v>55</v>
      </c>
      <c r="I132" s="107">
        <v>6190.76</v>
      </c>
    </row>
    <row r="133" ht="18.75" spans="1:9">
      <c r="A133" s="91">
        <v>132</v>
      </c>
      <c r="B133" s="93" t="s">
        <v>62</v>
      </c>
      <c r="C133" s="93" t="s">
        <v>628</v>
      </c>
      <c r="D133" s="96">
        <v>44872</v>
      </c>
      <c r="E133" s="97" t="s">
        <v>332</v>
      </c>
      <c r="F133" s="93" t="s">
        <v>629</v>
      </c>
      <c r="G133" s="98" t="s">
        <v>441</v>
      </c>
      <c r="H133" s="95">
        <v>56</v>
      </c>
      <c r="I133" s="107">
        <v>7690.76</v>
      </c>
    </row>
    <row r="134" ht="18.75" spans="1:9">
      <c r="A134" s="91">
        <v>133</v>
      </c>
      <c r="B134" s="93" t="s">
        <v>44</v>
      </c>
      <c r="C134" s="93" t="s">
        <v>630</v>
      </c>
      <c r="D134" s="96">
        <v>44872</v>
      </c>
      <c r="E134" s="97" t="s">
        <v>320</v>
      </c>
      <c r="F134" s="93" t="s">
        <v>183</v>
      </c>
      <c r="G134" s="98" t="s">
        <v>441</v>
      </c>
      <c r="H134" s="95">
        <v>57</v>
      </c>
      <c r="I134" s="107">
        <v>6190.76</v>
      </c>
    </row>
    <row r="135" ht="18.75" spans="1:9">
      <c r="A135" s="91">
        <v>134</v>
      </c>
      <c r="B135" s="93" t="s">
        <v>149</v>
      </c>
      <c r="C135" s="93" t="s">
        <v>631</v>
      </c>
      <c r="D135" s="96">
        <v>44873</v>
      </c>
      <c r="E135" s="97" t="s">
        <v>334</v>
      </c>
      <c r="F135" s="93" t="s">
        <v>632</v>
      </c>
      <c r="G135" s="98" t="s">
        <v>441</v>
      </c>
      <c r="H135" s="95">
        <v>58</v>
      </c>
      <c r="I135" s="107">
        <v>2600</v>
      </c>
    </row>
    <row r="136" ht="18.75" spans="1:9">
      <c r="A136" s="91">
        <v>135</v>
      </c>
      <c r="B136" s="93" t="s">
        <v>44</v>
      </c>
      <c r="C136" s="93" t="s">
        <v>633</v>
      </c>
      <c r="D136" s="96">
        <v>44873</v>
      </c>
      <c r="E136" s="97" t="s">
        <v>330</v>
      </c>
      <c r="F136" s="93" t="s">
        <v>165</v>
      </c>
      <c r="G136" s="93" t="s">
        <v>634</v>
      </c>
      <c r="H136" s="95"/>
      <c r="I136" s="107"/>
    </row>
    <row r="137" ht="18.75" spans="1:9">
      <c r="A137" s="91">
        <v>136</v>
      </c>
      <c r="B137" s="93" t="s">
        <v>28</v>
      </c>
      <c r="C137" s="93" t="s">
        <v>635</v>
      </c>
      <c r="D137" s="96">
        <v>44852</v>
      </c>
      <c r="E137" s="97" t="s">
        <v>636</v>
      </c>
      <c r="F137" s="93" t="s">
        <v>632</v>
      </c>
      <c r="G137" s="98" t="s">
        <v>441</v>
      </c>
      <c r="H137" s="95">
        <v>59</v>
      </c>
      <c r="I137" s="107">
        <v>1112</v>
      </c>
    </row>
    <row r="138" ht="18.75" spans="1:8">
      <c r="A138" s="91">
        <v>137</v>
      </c>
      <c r="B138" s="93" t="s">
        <v>149</v>
      </c>
      <c r="C138" s="93" t="s">
        <v>637</v>
      </c>
      <c r="D138" s="96">
        <v>44853</v>
      </c>
      <c r="E138" s="97" t="s">
        <v>345</v>
      </c>
      <c r="F138" s="93" t="s">
        <v>99</v>
      </c>
      <c r="G138" s="93" t="s">
        <v>638</v>
      </c>
      <c r="H138" s="95"/>
    </row>
    <row r="139" ht="18.75" spans="1:10">
      <c r="A139" s="91">
        <v>138</v>
      </c>
      <c r="B139" s="93" t="s">
        <v>194</v>
      </c>
      <c r="C139" s="93" t="s">
        <v>276</v>
      </c>
      <c r="D139" s="96">
        <v>44844</v>
      </c>
      <c r="E139" s="97" t="s">
        <v>453</v>
      </c>
      <c r="F139" s="93" t="s">
        <v>277</v>
      </c>
      <c r="G139" s="93" t="s">
        <v>638</v>
      </c>
      <c r="H139" s="95"/>
      <c r="J139" s="124"/>
    </row>
    <row r="140" ht="18.75" spans="1:8">
      <c r="A140" s="91">
        <v>139</v>
      </c>
      <c r="B140" s="93" t="s">
        <v>44</v>
      </c>
      <c r="C140" s="93" t="s">
        <v>639</v>
      </c>
      <c r="D140" s="96">
        <v>44851</v>
      </c>
      <c r="E140" s="97" t="s">
        <v>333</v>
      </c>
      <c r="F140" s="93" t="s">
        <v>178</v>
      </c>
      <c r="G140" s="93" t="s">
        <v>638</v>
      </c>
      <c r="H140" s="95"/>
    </row>
    <row r="141" ht="18.75" spans="1:8">
      <c r="A141" s="91">
        <v>140</v>
      </c>
      <c r="B141" s="93" t="s">
        <v>28</v>
      </c>
      <c r="C141" s="93" t="s">
        <v>640</v>
      </c>
      <c r="D141" s="96">
        <v>44834</v>
      </c>
      <c r="E141" s="97" t="s">
        <v>334</v>
      </c>
      <c r="F141" s="93" t="s">
        <v>641</v>
      </c>
      <c r="G141" s="93" t="s">
        <v>638</v>
      </c>
      <c r="H141" s="95"/>
    </row>
    <row r="142" ht="18.75" spans="1:8">
      <c r="A142" s="91">
        <v>141</v>
      </c>
      <c r="B142" s="93" t="s">
        <v>146</v>
      </c>
      <c r="C142" s="93" t="s">
        <v>590</v>
      </c>
      <c r="D142" s="96">
        <v>44882</v>
      </c>
      <c r="E142" s="97" t="s">
        <v>339</v>
      </c>
      <c r="F142" s="93" t="s">
        <v>607</v>
      </c>
      <c r="G142" s="93" t="s">
        <v>642</v>
      </c>
      <c r="H142" s="95"/>
    </row>
    <row r="143" ht="18.75" spans="1:9">
      <c r="A143" s="91">
        <v>142</v>
      </c>
      <c r="B143" s="93" t="s">
        <v>44</v>
      </c>
      <c r="C143" s="93" t="s">
        <v>643</v>
      </c>
      <c r="D143" s="96">
        <v>44886</v>
      </c>
      <c r="E143" s="97" t="s">
        <v>339</v>
      </c>
      <c r="F143" s="93" t="s">
        <v>104</v>
      </c>
      <c r="G143" s="98" t="s">
        <v>441</v>
      </c>
      <c r="H143" s="95">
        <v>60</v>
      </c>
      <c r="I143" s="107">
        <v>2600</v>
      </c>
    </row>
    <row r="144" ht="18.75" spans="1:8">
      <c r="A144" s="91">
        <v>143</v>
      </c>
      <c r="B144" s="93" t="s">
        <v>62</v>
      </c>
      <c r="C144" s="93" t="s">
        <v>126</v>
      </c>
      <c r="D144" s="96">
        <v>44882</v>
      </c>
      <c r="E144" s="97" t="s">
        <v>333</v>
      </c>
      <c r="F144" s="93" t="s">
        <v>644</v>
      </c>
      <c r="G144" s="93" t="s">
        <v>645</v>
      </c>
      <c r="H144" s="108"/>
    </row>
    <row r="145" ht="18.75" spans="1:8">
      <c r="A145" s="91">
        <v>144</v>
      </c>
      <c r="B145" s="93" t="s">
        <v>102</v>
      </c>
      <c r="C145" s="93" t="s">
        <v>587</v>
      </c>
      <c r="D145" s="96">
        <v>44894</v>
      </c>
      <c r="E145" s="97" t="s">
        <v>334</v>
      </c>
      <c r="F145" s="93" t="s">
        <v>104</v>
      </c>
      <c r="G145" s="93" t="s">
        <v>646</v>
      </c>
      <c r="H145" s="95"/>
    </row>
    <row r="146" ht="18.75" spans="1:8">
      <c r="A146" s="91">
        <v>145</v>
      </c>
      <c r="B146" s="93" t="s">
        <v>434</v>
      </c>
      <c r="C146" s="93" t="s">
        <v>568</v>
      </c>
      <c r="D146" s="93" t="s">
        <v>647</v>
      </c>
      <c r="E146" s="97" t="s">
        <v>334</v>
      </c>
      <c r="F146" s="93" t="s">
        <v>30</v>
      </c>
      <c r="G146" s="93" t="s">
        <v>648</v>
      </c>
      <c r="H146" s="95"/>
    </row>
    <row r="147" ht="18.75" spans="1:8">
      <c r="A147" s="91">
        <v>146</v>
      </c>
      <c r="B147" s="93" t="s">
        <v>62</v>
      </c>
      <c r="C147" s="93" t="s">
        <v>649</v>
      </c>
      <c r="D147" s="96">
        <v>44902</v>
      </c>
      <c r="E147" s="97" t="s">
        <v>333</v>
      </c>
      <c r="F147" s="93" t="s">
        <v>46</v>
      </c>
      <c r="G147" s="93" t="s">
        <v>650</v>
      </c>
      <c r="H147" s="95"/>
    </row>
    <row r="148" ht="18.75" spans="1:8">
      <c r="A148" s="91">
        <v>147</v>
      </c>
      <c r="B148" s="93" t="s">
        <v>49</v>
      </c>
      <c r="C148" s="93" t="s">
        <v>425</v>
      </c>
      <c r="D148" s="96">
        <v>44904</v>
      </c>
      <c r="E148" s="97" t="s">
        <v>339</v>
      </c>
      <c r="F148" s="93" t="s">
        <v>46</v>
      </c>
      <c r="G148" s="98" t="s">
        <v>651</v>
      </c>
      <c r="H148" s="95">
        <v>61</v>
      </c>
    </row>
    <row r="149" ht="18.75" spans="1:8">
      <c r="A149" s="91">
        <v>148</v>
      </c>
      <c r="B149" s="93" t="s">
        <v>28</v>
      </c>
      <c r="C149" s="93" t="s">
        <v>348</v>
      </c>
      <c r="D149" s="96">
        <v>44904</v>
      </c>
      <c r="E149" s="97" t="s">
        <v>652</v>
      </c>
      <c r="F149" s="93" t="s">
        <v>46</v>
      </c>
      <c r="G149" s="98" t="s">
        <v>651</v>
      </c>
      <c r="H149" s="95">
        <v>62</v>
      </c>
    </row>
    <row r="150" ht="18.75" spans="1:8">
      <c r="A150" s="91">
        <v>149</v>
      </c>
      <c r="B150" s="93" t="s">
        <v>62</v>
      </c>
      <c r="C150" s="93" t="s">
        <v>274</v>
      </c>
      <c r="D150" s="96">
        <v>44914</v>
      </c>
      <c r="E150" s="109" t="s">
        <v>653</v>
      </c>
      <c r="F150" s="110" t="s">
        <v>275</v>
      </c>
      <c r="G150" s="93" t="s">
        <v>654</v>
      </c>
      <c r="H150" s="95"/>
    </row>
    <row r="151" ht="18.75" spans="1:8">
      <c r="A151" s="91">
        <v>150</v>
      </c>
      <c r="B151" s="93" t="s">
        <v>44</v>
      </c>
      <c r="C151" s="93" t="s">
        <v>233</v>
      </c>
      <c r="D151" s="96">
        <v>45281</v>
      </c>
      <c r="E151" s="109" t="s">
        <v>655</v>
      </c>
      <c r="F151" s="110" t="s">
        <v>656</v>
      </c>
      <c r="G151" s="93" t="s">
        <v>657</v>
      </c>
      <c r="H151" s="95"/>
    </row>
    <row r="152" ht="18.75" spans="1:8">
      <c r="A152" s="91">
        <v>151</v>
      </c>
      <c r="B152" s="93" t="s">
        <v>658</v>
      </c>
      <c r="C152" s="93" t="s">
        <v>659</v>
      </c>
      <c r="D152" s="96">
        <v>44921</v>
      </c>
      <c r="E152" s="109" t="s">
        <v>330</v>
      </c>
      <c r="F152" s="110" t="s">
        <v>335</v>
      </c>
      <c r="G152" s="93" t="s">
        <v>660</v>
      </c>
      <c r="H152" s="111"/>
    </row>
    <row r="153" ht="18.75" spans="1:8">
      <c r="A153" s="91">
        <v>152</v>
      </c>
      <c r="B153" s="93" t="s">
        <v>44</v>
      </c>
      <c r="C153" s="93" t="s">
        <v>661</v>
      </c>
      <c r="D153" s="96">
        <v>44922</v>
      </c>
      <c r="E153" s="109" t="s">
        <v>662</v>
      </c>
      <c r="F153" s="110" t="s">
        <v>663</v>
      </c>
      <c r="G153" s="98" t="s">
        <v>664</v>
      </c>
      <c r="H153" s="95">
        <v>63</v>
      </c>
    </row>
    <row r="154" ht="18.75" spans="1:8">
      <c r="A154" s="91">
        <v>153</v>
      </c>
      <c r="B154" s="93" t="s">
        <v>44</v>
      </c>
      <c r="C154" s="93" t="s">
        <v>665</v>
      </c>
      <c r="D154" s="96">
        <v>44924</v>
      </c>
      <c r="E154" s="109" t="s">
        <v>339</v>
      </c>
      <c r="F154" s="110" t="s">
        <v>56</v>
      </c>
      <c r="G154" s="93" t="s">
        <v>666</v>
      </c>
      <c r="H154" s="95"/>
    </row>
    <row r="155" ht="18.75" spans="1:8">
      <c r="A155" s="91">
        <v>154</v>
      </c>
      <c r="B155" s="93" t="s">
        <v>149</v>
      </c>
      <c r="C155" s="93" t="s">
        <v>637</v>
      </c>
      <c r="D155" s="96">
        <v>44924</v>
      </c>
      <c r="E155" s="109" t="s">
        <v>345</v>
      </c>
      <c r="F155" s="110" t="s">
        <v>56</v>
      </c>
      <c r="G155" s="93" t="s">
        <v>667</v>
      </c>
      <c r="H155" s="95"/>
    </row>
    <row r="156" ht="18.75" spans="1:8">
      <c r="A156" s="91">
        <v>155</v>
      </c>
      <c r="B156" s="93" t="s">
        <v>434</v>
      </c>
      <c r="C156" s="93" t="s">
        <v>668</v>
      </c>
      <c r="D156" s="96">
        <v>44924</v>
      </c>
      <c r="E156" s="109" t="s">
        <v>669</v>
      </c>
      <c r="F156" s="110" t="s">
        <v>56</v>
      </c>
      <c r="G156" s="93" t="s">
        <v>670</v>
      </c>
      <c r="H156" s="95"/>
    </row>
    <row r="157" ht="18.75" spans="1:8">
      <c r="A157" s="91">
        <v>156</v>
      </c>
      <c r="B157" s="93" t="s">
        <v>44</v>
      </c>
      <c r="C157" s="93" t="s">
        <v>671</v>
      </c>
      <c r="D157" s="96" t="s">
        <v>672</v>
      </c>
      <c r="E157" s="109" t="s">
        <v>673</v>
      </c>
      <c r="F157" s="110" t="s">
        <v>68</v>
      </c>
      <c r="G157" s="98" t="s">
        <v>674</v>
      </c>
      <c r="H157" s="95">
        <v>64</v>
      </c>
    </row>
    <row r="158" ht="18.75" spans="1:8">
      <c r="A158" s="91">
        <v>157</v>
      </c>
      <c r="B158" s="93" t="s">
        <v>44</v>
      </c>
      <c r="C158" s="93" t="s">
        <v>67</v>
      </c>
      <c r="D158" s="96">
        <v>44925</v>
      </c>
      <c r="E158" s="109" t="s">
        <v>339</v>
      </c>
      <c r="F158" s="110" t="s">
        <v>68</v>
      </c>
      <c r="G158" s="93" t="s">
        <v>675</v>
      </c>
      <c r="H158" s="95"/>
    </row>
    <row r="159" ht="18.75" spans="1:8">
      <c r="A159" s="91">
        <v>158</v>
      </c>
      <c r="B159" s="93" t="s">
        <v>44</v>
      </c>
      <c r="C159" s="93" t="s">
        <v>259</v>
      </c>
      <c r="D159" s="96">
        <v>44925</v>
      </c>
      <c r="E159" s="109" t="s">
        <v>341</v>
      </c>
      <c r="F159" s="110" t="s">
        <v>260</v>
      </c>
      <c r="G159" s="93" t="s">
        <v>676</v>
      </c>
      <c r="H159" s="111"/>
    </row>
    <row r="160" ht="18.75" spans="1:8">
      <c r="A160" s="91">
        <v>159</v>
      </c>
      <c r="B160" s="93" t="s">
        <v>44</v>
      </c>
      <c r="C160" s="93" t="s">
        <v>677</v>
      </c>
      <c r="D160" s="96">
        <v>44928</v>
      </c>
      <c r="E160" s="109" t="s">
        <v>339</v>
      </c>
      <c r="F160" s="110" t="s">
        <v>46</v>
      </c>
      <c r="G160" s="93" t="s">
        <v>678</v>
      </c>
      <c r="H160" s="95"/>
    </row>
    <row r="161" ht="18.75" spans="1:8">
      <c r="A161" s="91">
        <v>160</v>
      </c>
      <c r="B161" s="93" t="s">
        <v>44</v>
      </c>
      <c r="C161" s="93" t="s">
        <v>207</v>
      </c>
      <c r="D161" s="96">
        <v>44939</v>
      </c>
      <c r="E161" s="109" t="s">
        <v>332</v>
      </c>
      <c r="F161" s="110" t="s">
        <v>679</v>
      </c>
      <c r="G161" s="93" t="s">
        <v>680</v>
      </c>
      <c r="H161" s="95"/>
    </row>
    <row r="162" ht="18.75" spans="1:8">
      <c r="A162" s="91">
        <v>161</v>
      </c>
      <c r="B162" s="93" t="s">
        <v>44</v>
      </c>
      <c r="C162" s="93" t="s">
        <v>361</v>
      </c>
      <c r="D162" s="96">
        <v>44939</v>
      </c>
      <c r="E162" s="109" t="s">
        <v>332</v>
      </c>
      <c r="F162" s="110" t="s">
        <v>656</v>
      </c>
      <c r="G162" s="93" t="s">
        <v>681</v>
      </c>
      <c r="H162" s="95"/>
    </row>
    <row r="163" ht="18.75" spans="1:8">
      <c r="A163" s="91">
        <v>162</v>
      </c>
      <c r="B163" s="93" t="s">
        <v>434</v>
      </c>
      <c r="C163" s="93" t="s">
        <v>219</v>
      </c>
      <c r="D163" s="96">
        <v>44939</v>
      </c>
      <c r="E163" s="109" t="s">
        <v>332</v>
      </c>
      <c r="F163" s="110" t="s">
        <v>656</v>
      </c>
      <c r="G163" s="93" t="s">
        <v>682</v>
      </c>
      <c r="H163" s="95"/>
    </row>
    <row r="164" ht="18.75" spans="1:8">
      <c r="A164" s="91">
        <v>163</v>
      </c>
      <c r="B164" s="93" t="s">
        <v>44</v>
      </c>
      <c r="C164" s="93" t="s">
        <v>215</v>
      </c>
      <c r="D164" s="96">
        <v>44939</v>
      </c>
      <c r="E164" s="109" t="s">
        <v>332</v>
      </c>
      <c r="F164" s="110" t="s">
        <v>178</v>
      </c>
      <c r="G164" s="93" t="s">
        <v>683</v>
      </c>
      <c r="H164" s="95"/>
    </row>
    <row r="165" ht="18.75" spans="1:8">
      <c r="A165" s="91">
        <v>164</v>
      </c>
      <c r="B165" s="93" t="s">
        <v>23</v>
      </c>
      <c r="C165" s="93" t="s">
        <v>24</v>
      </c>
      <c r="D165" s="96">
        <v>44943</v>
      </c>
      <c r="E165" s="109" t="s">
        <v>684</v>
      </c>
      <c r="F165" s="110" t="s">
        <v>685</v>
      </c>
      <c r="G165" s="93" t="s">
        <v>686</v>
      </c>
      <c r="H165" s="112"/>
    </row>
    <row r="166" ht="18.75" spans="1:8">
      <c r="A166" s="113">
        <v>165</v>
      </c>
      <c r="B166" s="93" t="s">
        <v>23</v>
      </c>
      <c r="C166" s="93" t="s">
        <v>572</v>
      </c>
      <c r="D166" s="96">
        <v>44945</v>
      </c>
      <c r="E166" s="109" t="s">
        <v>439</v>
      </c>
      <c r="F166" s="110" t="s">
        <v>260</v>
      </c>
      <c r="G166" s="98" t="s">
        <v>687</v>
      </c>
      <c r="H166" s="95">
        <v>65</v>
      </c>
    </row>
    <row r="167" ht="18.75" spans="1:9">
      <c r="A167" s="113">
        <v>166</v>
      </c>
      <c r="B167" s="114" t="s">
        <v>23</v>
      </c>
      <c r="C167" s="114" t="s">
        <v>278</v>
      </c>
      <c r="D167" s="115">
        <v>44944</v>
      </c>
      <c r="E167" s="116" t="s">
        <v>326</v>
      </c>
      <c r="F167" s="117" t="s">
        <v>688</v>
      </c>
      <c r="G167" s="114" t="s">
        <v>689</v>
      </c>
      <c r="H167" s="118"/>
      <c r="I167" s="125"/>
    </row>
    <row r="168" ht="18.75" spans="1:8">
      <c r="A168" s="113">
        <v>167</v>
      </c>
      <c r="B168" s="114" t="s">
        <v>49</v>
      </c>
      <c r="C168" s="114" t="s">
        <v>690</v>
      </c>
      <c r="D168" s="115">
        <v>44945</v>
      </c>
      <c r="E168" s="116" t="s">
        <v>439</v>
      </c>
      <c r="F168" s="117" t="s">
        <v>691</v>
      </c>
      <c r="G168" s="114" t="s">
        <v>692</v>
      </c>
      <c r="H168" s="119"/>
    </row>
    <row r="169" ht="18.75" spans="1:8">
      <c r="A169" s="113">
        <v>168</v>
      </c>
      <c r="B169" s="114" t="s">
        <v>72</v>
      </c>
      <c r="C169" s="114" t="s">
        <v>693</v>
      </c>
      <c r="D169" s="115">
        <v>44945</v>
      </c>
      <c r="E169" s="116" t="s">
        <v>439</v>
      </c>
      <c r="F169" s="117" t="s">
        <v>95</v>
      </c>
      <c r="G169" s="120" t="s">
        <v>692</v>
      </c>
      <c r="H169" s="119">
        <v>66</v>
      </c>
    </row>
    <row r="170" ht="18.75" spans="1:8">
      <c r="A170" s="113">
        <v>169</v>
      </c>
      <c r="B170" s="114" t="s">
        <v>44</v>
      </c>
      <c r="C170" s="114" t="s">
        <v>259</v>
      </c>
      <c r="D170" s="115">
        <v>44949</v>
      </c>
      <c r="E170" s="116" t="s">
        <v>326</v>
      </c>
      <c r="F170" s="117" t="s">
        <v>260</v>
      </c>
      <c r="G170" s="114" t="s">
        <v>694</v>
      </c>
      <c r="H170" s="119"/>
    </row>
    <row r="171" ht="18.75" spans="1:8">
      <c r="A171" s="113">
        <v>170</v>
      </c>
      <c r="B171" s="114" t="s">
        <v>88</v>
      </c>
      <c r="C171" s="114" t="s">
        <v>148</v>
      </c>
      <c r="D171" s="115">
        <v>44950</v>
      </c>
      <c r="E171" s="116" t="s">
        <v>345</v>
      </c>
      <c r="F171" s="117" t="s">
        <v>75</v>
      </c>
      <c r="G171" s="114" t="s">
        <v>695</v>
      </c>
      <c r="H171" s="119"/>
    </row>
    <row r="172" ht="18.75" spans="1:8">
      <c r="A172" s="113">
        <v>171</v>
      </c>
      <c r="B172" s="114" t="s">
        <v>44</v>
      </c>
      <c r="C172" s="114" t="s">
        <v>74</v>
      </c>
      <c r="D172" s="115">
        <v>44952</v>
      </c>
      <c r="E172" s="116" t="s">
        <v>339</v>
      </c>
      <c r="F172" s="117" t="s">
        <v>75</v>
      </c>
      <c r="G172" s="114" t="s">
        <v>696</v>
      </c>
      <c r="H172" s="119"/>
    </row>
    <row r="173" ht="18.75" spans="1:8">
      <c r="A173" s="113">
        <v>172</v>
      </c>
      <c r="B173" s="114" t="s">
        <v>44</v>
      </c>
      <c r="C173" s="114" t="s">
        <v>94</v>
      </c>
      <c r="D173" s="115">
        <v>44957</v>
      </c>
      <c r="E173" s="116" t="s">
        <v>334</v>
      </c>
      <c r="F173" s="117" t="s">
        <v>95</v>
      </c>
      <c r="G173" s="114" t="s">
        <v>697</v>
      </c>
      <c r="H173" s="119"/>
    </row>
    <row r="174" ht="18.75" spans="1:8">
      <c r="A174" s="113">
        <v>173</v>
      </c>
      <c r="B174" s="114" t="s">
        <v>149</v>
      </c>
      <c r="C174" s="114" t="s">
        <v>698</v>
      </c>
      <c r="D174" s="115">
        <v>44957</v>
      </c>
      <c r="E174" s="116" t="s">
        <v>439</v>
      </c>
      <c r="F174" s="117" t="s">
        <v>95</v>
      </c>
      <c r="G174" s="120" t="s">
        <v>699</v>
      </c>
      <c r="H174" s="119">
        <v>67</v>
      </c>
    </row>
    <row r="175" ht="18.75" spans="1:8">
      <c r="A175" s="113">
        <v>174</v>
      </c>
      <c r="B175" s="114" t="s">
        <v>44</v>
      </c>
      <c r="C175" s="114" t="s">
        <v>350</v>
      </c>
      <c r="D175" s="115">
        <v>43683</v>
      </c>
      <c r="E175" s="116" t="s">
        <v>339</v>
      </c>
      <c r="F175" s="117" t="s">
        <v>30</v>
      </c>
      <c r="G175" s="114" t="s">
        <v>700</v>
      </c>
      <c r="H175" s="119"/>
    </row>
    <row r="176" ht="18.75" spans="1:8">
      <c r="A176" s="113">
        <v>175</v>
      </c>
      <c r="B176" s="114" t="s">
        <v>72</v>
      </c>
      <c r="C176" s="114" t="s">
        <v>188</v>
      </c>
      <c r="D176" s="115">
        <v>44960</v>
      </c>
      <c r="E176" s="116" t="s">
        <v>402</v>
      </c>
      <c r="F176" s="117" t="s">
        <v>701</v>
      </c>
      <c r="G176" s="114" t="s">
        <v>702</v>
      </c>
      <c r="H176" s="119"/>
    </row>
    <row r="177" ht="18.75" spans="1:8">
      <c r="A177" s="113">
        <v>176</v>
      </c>
      <c r="B177" s="114" t="s">
        <v>44</v>
      </c>
      <c r="C177" s="114" t="s">
        <v>108</v>
      </c>
      <c r="D177" s="115">
        <v>44965</v>
      </c>
      <c r="E177" s="116" t="s">
        <v>396</v>
      </c>
      <c r="F177" s="117" t="s">
        <v>703</v>
      </c>
      <c r="G177" s="114" t="s">
        <v>704</v>
      </c>
      <c r="H177" s="119"/>
    </row>
    <row r="178" ht="18.75" spans="1:8">
      <c r="A178" s="113">
        <v>177</v>
      </c>
      <c r="B178" s="114" t="s">
        <v>434</v>
      </c>
      <c r="C178" s="114" t="s">
        <v>705</v>
      </c>
      <c r="D178" s="115">
        <v>44970</v>
      </c>
      <c r="E178" s="116" t="s">
        <v>345</v>
      </c>
      <c r="F178" s="117" t="s">
        <v>95</v>
      </c>
      <c r="G178" s="120" t="s">
        <v>706</v>
      </c>
      <c r="H178" s="119">
        <v>68</v>
      </c>
    </row>
    <row r="179" ht="18.75" spans="1:8">
      <c r="A179" s="113">
        <v>178</v>
      </c>
      <c r="B179" s="114" t="s">
        <v>62</v>
      </c>
      <c r="C179" s="114" t="s">
        <v>126</v>
      </c>
      <c r="D179" s="115">
        <v>44971</v>
      </c>
      <c r="E179" s="121" t="s">
        <v>333</v>
      </c>
      <c r="F179" s="114" t="s">
        <v>90</v>
      </c>
      <c r="G179" s="114" t="s">
        <v>707</v>
      </c>
      <c r="H179" s="119"/>
    </row>
    <row r="180" ht="18.75" spans="1:8">
      <c r="A180" s="113">
        <v>179</v>
      </c>
      <c r="B180" s="114" t="s">
        <v>149</v>
      </c>
      <c r="C180" s="114" t="s">
        <v>708</v>
      </c>
      <c r="D180" s="115">
        <v>44980</v>
      </c>
      <c r="E180" s="121" t="s">
        <v>484</v>
      </c>
      <c r="F180" s="114" t="s">
        <v>339</v>
      </c>
      <c r="G180" s="120" t="s">
        <v>709</v>
      </c>
      <c r="H180" s="119">
        <v>69</v>
      </c>
    </row>
    <row r="181" ht="18.75" spans="1:8">
      <c r="A181" s="113">
        <v>180</v>
      </c>
      <c r="B181" s="114" t="s">
        <v>62</v>
      </c>
      <c r="C181" s="114" t="s">
        <v>649</v>
      </c>
      <c r="D181" s="115">
        <v>45005</v>
      </c>
      <c r="E181" s="121" t="s">
        <v>333</v>
      </c>
      <c r="F181" s="114" t="s">
        <v>426</v>
      </c>
      <c r="G181" s="120" t="s">
        <v>710</v>
      </c>
      <c r="H181" s="119">
        <v>70</v>
      </c>
    </row>
    <row r="182" ht="18.75" spans="1:8">
      <c r="A182" s="113">
        <v>181</v>
      </c>
      <c r="B182" s="114" t="s">
        <v>49</v>
      </c>
      <c r="C182" s="114" t="s">
        <v>50</v>
      </c>
      <c r="D182" s="115">
        <v>45005</v>
      </c>
      <c r="E182" s="121" t="s">
        <v>339</v>
      </c>
      <c r="F182" s="114" t="s">
        <v>426</v>
      </c>
      <c r="G182" s="114" t="s">
        <v>711</v>
      </c>
      <c r="H182" s="119"/>
    </row>
    <row r="183" ht="18.75" spans="1:8">
      <c r="A183" s="113">
        <v>182</v>
      </c>
      <c r="B183" s="114" t="s">
        <v>72</v>
      </c>
      <c r="C183" s="114" t="s">
        <v>177</v>
      </c>
      <c r="D183" s="115">
        <v>45034</v>
      </c>
      <c r="E183" s="121" t="s">
        <v>402</v>
      </c>
      <c r="F183" s="114" t="s">
        <v>367</v>
      </c>
      <c r="G183" s="122" t="s">
        <v>712</v>
      </c>
      <c r="H183" s="119"/>
    </row>
    <row r="184" ht="18.75" spans="1:8">
      <c r="A184" s="113">
        <v>183</v>
      </c>
      <c r="B184" s="114" t="s">
        <v>44</v>
      </c>
      <c r="C184" s="114" t="s">
        <v>713</v>
      </c>
      <c r="D184" s="115">
        <v>45040</v>
      </c>
      <c r="E184" s="114" t="s">
        <v>402</v>
      </c>
      <c r="F184" s="114" t="s">
        <v>90</v>
      </c>
      <c r="G184" s="122" t="s">
        <v>714</v>
      </c>
      <c r="H184" s="119"/>
    </row>
    <row r="185" ht="18.75" spans="1:8">
      <c r="A185" s="113">
        <v>184</v>
      </c>
      <c r="B185" s="114" t="s">
        <v>44</v>
      </c>
      <c r="C185" s="114" t="s">
        <v>152</v>
      </c>
      <c r="D185" s="115">
        <v>45055</v>
      </c>
      <c r="E185" s="121" t="s">
        <v>345</v>
      </c>
      <c r="F185" s="114" t="s">
        <v>30</v>
      </c>
      <c r="G185" s="114" t="s">
        <v>715</v>
      </c>
      <c r="H185" s="119"/>
    </row>
    <row r="186" ht="18.75" spans="1:8">
      <c r="A186" s="113">
        <v>185</v>
      </c>
      <c r="B186" s="114" t="s">
        <v>72</v>
      </c>
      <c r="C186" s="114" t="s">
        <v>177</v>
      </c>
      <c r="D186" s="115">
        <v>45061</v>
      </c>
      <c r="E186" s="121" t="s">
        <v>330</v>
      </c>
      <c r="F186" s="114" t="s">
        <v>178</v>
      </c>
      <c r="G186" s="114" t="s">
        <v>716</v>
      </c>
      <c r="H186" s="119"/>
    </row>
    <row r="187" ht="18.75" spans="1:8">
      <c r="A187" s="113">
        <v>186</v>
      </c>
      <c r="B187" s="114" t="s">
        <v>306</v>
      </c>
      <c r="C187" s="114" t="s">
        <v>103</v>
      </c>
      <c r="D187" s="115">
        <v>45063</v>
      </c>
      <c r="E187" s="121" t="s">
        <v>396</v>
      </c>
      <c r="F187" s="114" t="s">
        <v>104</v>
      </c>
      <c r="G187" s="114" t="s">
        <v>717</v>
      </c>
      <c r="H187" s="119"/>
    </row>
    <row r="188" ht="18.75" spans="1:8">
      <c r="A188" s="113">
        <v>187</v>
      </c>
      <c r="B188" s="114" t="s">
        <v>49</v>
      </c>
      <c r="C188" s="114" t="s">
        <v>227</v>
      </c>
      <c r="D188" s="115">
        <v>45090</v>
      </c>
      <c r="E188" s="121" t="s">
        <v>326</v>
      </c>
      <c r="F188" s="114" t="s">
        <v>75</v>
      </c>
      <c r="G188" s="114" t="s">
        <v>718</v>
      </c>
      <c r="H188" s="119"/>
    </row>
    <row r="189" ht="18.75" spans="1:8">
      <c r="A189" s="123">
        <v>188</v>
      </c>
      <c r="B189" s="114" t="s">
        <v>49</v>
      </c>
      <c r="C189" s="114" t="s">
        <v>228</v>
      </c>
      <c r="D189" s="115">
        <v>45097</v>
      </c>
      <c r="E189" s="121" t="s">
        <v>326</v>
      </c>
      <c r="F189" s="114" t="s">
        <v>134</v>
      </c>
      <c r="G189" s="114" t="s">
        <v>719</v>
      </c>
      <c r="H189" s="119"/>
    </row>
    <row r="190" ht="18.75" spans="1:8">
      <c r="A190" s="123">
        <v>189</v>
      </c>
      <c r="B190" s="114" t="s">
        <v>49</v>
      </c>
      <c r="C190" s="114" t="s">
        <v>720</v>
      </c>
      <c r="D190" s="115">
        <v>45098</v>
      </c>
      <c r="E190" s="121" t="s">
        <v>439</v>
      </c>
      <c r="F190" s="114" t="s">
        <v>134</v>
      </c>
      <c r="G190" s="120" t="s">
        <v>721</v>
      </c>
      <c r="H190" s="119"/>
    </row>
    <row r="191" ht="18.75" spans="1:8">
      <c r="A191" s="123">
        <v>190</v>
      </c>
      <c r="B191" s="114" t="s">
        <v>722</v>
      </c>
      <c r="C191" s="114" t="s">
        <v>40</v>
      </c>
      <c r="D191" s="115">
        <v>45098</v>
      </c>
      <c r="E191" s="121" t="s">
        <v>339</v>
      </c>
      <c r="F191" s="114" t="s">
        <v>41</v>
      </c>
      <c r="G191" s="114" t="s">
        <v>723</v>
      </c>
      <c r="H191" s="119"/>
    </row>
    <row r="192" ht="18.75" spans="1:8">
      <c r="A192" s="123">
        <v>191</v>
      </c>
      <c r="B192" s="114" t="s">
        <v>72</v>
      </c>
      <c r="C192" s="114" t="s">
        <v>724</v>
      </c>
      <c r="D192" s="115">
        <v>45098</v>
      </c>
      <c r="E192" s="121" t="s">
        <v>339</v>
      </c>
      <c r="F192" s="114" t="s">
        <v>725</v>
      </c>
      <c r="G192" s="114" t="s">
        <v>726</v>
      </c>
      <c r="H192" s="119"/>
    </row>
    <row r="193" ht="18.75" spans="1:8">
      <c r="A193" s="123">
        <v>192</v>
      </c>
      <c r="B193" s="126" t="s">
        <v>44</v>
      </c>
      <c r="C193" s="126" t="s">
        <v>155</v>
      </c>
      <c r="D193" s="127">
        <v>45096</v>
      </c>
      <c r="E193" s="128" t="s">
        <v>330</v>
      </c>
      <c r="F193" s="126" t="s">
        <v>99</v>
      </c>
      <c r="G193" s="126" t="s">
        <v>727</v>
      </c>
      <c r="H193" s="129"/>
    </row>
    <row r="194" ht="18.75" spans="1:8">
      <c r="A194" s="130">
        <v>193</v>
      </c>
      <c r="B194" s="114" t="s">
        <v>49</v>
      </c>
      <c r="C194" s="114" t="s">
        <v>728</v>
      </c>
      <c r="D194" s="115">
        <v>45124</v>
      </c>
      <c r="E194" s="121" t="s">
        <v>439</v>
      </c>
      <c r="F194" s="114" t="s">
        <v>41</v>
      </c>
      <c r="G194" s="120" t="s">
        <v>729</v>
      </c>
      <c r="H194" s="119"/>
    </row>
    <row r="195" ht="18.75" spans="1:8">
      <c r="A195" s="130">
        <v>194</v>
      </c>
      <c r="B195" s="114" t="s">
        <v>49</v>
      </c>
      <c r="C195" s="114" t="s">
        <v>730</v>
      </c>
      <c r="D195" s="115">
        <v>45124</v>
      </c>
      <c r="E195" s="121" t="s">
        <v>439</v>
      </c>
      <c r="F195" s="114" t="s">
        <v>134</v>
      </c>
      <c r="G195" s="120" t="s">
        <v>731</v>
      </c>
      <c r="H195" s="119"/>
    </row>
    <row r="196" ht="18.75" spans="1:8">
      <c r="A196" s="130">
        <v>195</v>
      </c>
      <c r="B196" s="93" t="s">
        <v>146</v>
      </c>
      <c r="C196" s="93" t="s">
        <v>540</v>
      </c>
      <c r="D196" s="96">
        <v>45124</v>
      </c>
      <c r="E196" s="121" t="s">
        <v>439</v>
      </c>
      <c r="F196" s="93" t="s">
        <v>178</v>
      </c>
      <c r="G196" s="120" t="s">
        <v>732</v>
      </c>
      <c r="H196" s="119"/>
    </row>
    <row r="197" ht="18.75" spans="1:8">
      <c r="A197" s="130">
        <v>196</v>
      </c>
      <c r="B197" s="93" t="s">
        <v>72</v>
      </c>
      <c r="C197" s="93" t="s">
        <v>579</v>
      </c>
      <c r="D197" s="96">
        <v>45124</v>
      </c>
      <c r="E197" s="121" t="s">
        <v>439</v>
      </c>
      <c r="F197" s="93" t="s">
        <v>41</v>
      </c>
      <c r="G197" s="98" t="s">
        <v>733</v>
      </c>
      <c r="H197" s="119"/>
    </row>
    <row r="198" ht="18.75" spans="1:8">
      <c r="A198" s="130">
        <v>197</v>
      </c>
      <c r="B198" s="114" t="s">
        <v>49</v>
      </c>
      <c r="C198" s="114" t="s">
        <v>133</v>
      </c>
      <c r="D198" s="115">
        <v>45124</v>
      </c>
      <c r="E198" s="116" t="s">
        <v>345</v>
      </c>
      <c r="F198" s="114" t="s">
        <v>134</v>
      </c>
      <c r="G198" s="114" t="s">
        <v>734</v>
      </c>
      <c r="H198" s="119"/>
    </row>
    <row r="199" ht="18.75" spans="1:8">
      <c r="A199" s="130">
        <v>198</v>
      </c>
      <c r="B199" s="114" t="s">
        <v>88</v>
      </c>
      <c r="C199" s="114" t="s">
        <v>89</v>
      </c>
      <c r="D199" s="115">
        <v>45124</v>
      </c>
      <c r="E199" s="116" t="s">
        <v>396</v>
      </c>
      <c r="F199" s="114" t="s">
        <v>90</v>
      </c>
      <c r="G199" s="114" t="s">
        <v>735</v>
      </c>
      <c r="H199" s="119"/>
    </row>
    <row r="200" ht="18.75" spans="1:8">
      <c r="A200" s="130">
        <v>199</v>
      </c>
      <c r="B200" s="114" t="s">
        <v>137</v>
      </c>
      <c r="C200" s="114" t="s">
        <v>138</v>
      </c>
      <c r="D200" s="115">
        <v>45124</v>
      </c>
      <c r="E200" s="116" t="s">
        <v>345</v>
      </c>
      <c r="F200" s="114" t="s">
        <v>178</v>
      </c>
      <c r="G200" s="114" t="s">
        <v>736</v>
      </c>
      <c r="H200" s="119"/>
    </row>
    <row r="201" ht="18.75" spans="1:14">
      <c r="A201" s="130">
        <v>200</v>
      </c>
      <c r="B201" s="131" t="s">
        <v>28</v>
      </c>
      <c r="C201" s="131" t="s">
        <v>109</v>
      </c>
      <c r="D201" s="132">
        <v>45162</v>
      </c>
      <c r="E201" s="133" t="s">
        <v>396</v>
      </c>
      <c r="F201" s="131" t="s">
        <v>77</v>
      </c>
      <c r="G201" s="134" t="s">
        <v>737</v>
      </c>
      <c r="H201" s="135"/>
      <c r="I201" s="86" t="s">
        <v>19</v>
      </c>
      <c r="K201" t="s">
        <v>187</v>
      </c>
      <c r="L201" t="s">
        <v>92</v>
      </c>
      <c r="M201" s="138">
        <v>42570</v>
      </c>
      <c r="N201" t="s">
        <v>135</v>
      </c>
    </row>
    <row r="202" ht="18.75" spans="1:8">
      <c r="A202" s="130">
        <v>201</v>
      </c>
      <c r="B202" s="114" t="s">
        <v>44</v>
      </c>
      <c r="C202" s="114" t="s">
        <v>738</v>
      </c>
      <c r="D202" s="115">
        <v>45187</v>
      </c>
      <c r="E202" s="121" t="s">
        <v>333</v>
      </c>
      <c r="F202" s="114" t="s">
        <v>30</v>
      </c>
      <c r="G202" s="120" t="s">
        <v>739</v>
      </c>
      <c r="H202" s="119"/>
    </row>
    <row r="203" ht="18.75" spans="1:8">
      <c r="A203" s="130">
        <v>202</v>
      </c>
      <c r="B203" s="114" t="s">
        <v>722</v>
      </c>
      <c r="C203" s="114" t="s">
        <v>175</v>
      </c>
      <c r="D203" s="115">
        <v>45134</v>
      </c>
      <c r="E203" s="121" t="s">
        <v>402</v>
      </c>
      <c r="F203" s="114" t="s">
        <v>90</v>
      </c>
      <c r="G203" s="114" t="s">
        <v>740</v>
      </c>
      <c r="H203" s="119"/>
    </row>
    <row r="204" ht="18.75" spans="1:8">
      <c r="A204" s="130">
        <v>203</v>
      </c>
      <c r="B204" s="114" t="s">
        <v>72</v>
      </c>
      <c r="C204" s="114" t="s">
        <v>177</v>
      </c>
      <c r="D204" s="115">
        <v>45061</v>
      </c>
      <c r="E204" s="121" t="s">
        <v>402</v>
      </c>
      <c r="F204" s="114" t="s">
        <v>178</v>
      </c>
      <c r="G204" s="114" t="s">
        <v>741</v>
      </c>
      <c r="H204" s="119"/>
    </row>
    <row r="205" ht="18.75" spans="1:8">
      <c r="A205" s="130">
        <v>204</v>
      </c>
      <c r="B205" s="114" t="s">
        <v>44</v>
      </c>
      <c r="C205" s="114" t="s">
        <v>742</v>
      </c>
      <c r="D205" s="115">
        <v>45200</v>
      </c>
      <c r="E205" s="121" t="s">
        <v>396</v>
      </c>
      <c r="F205" s="114" t="s">
        <v>99</v>
      </c>
      <c r="G205" s="114" t="s">
        <v>743</v>
      </c>
      <c r="H205" s="119"/>
    </row>
    <row r="206" ht="18.75" spans="1:8">
      <c r="A206" s="130">
        <v>205</v>
      </c>
      <c r="B206" s="114" t="s">
        <v>44</v>
      </c>
      <c r="C206" s="114" t="s">
        <v>98</v>
      </c>
      <c r="D206" s="115">
        <v>45237</v>
      </c>
      <c r="E206" s="121" t="s">
        <v>396</v>
      </c>
      <c r="F206" s="114" t="s">
        <v>99</v>
      </c>
      <c r="G206" s="114" t="s">
        <v>744</v>
      </c>
      <c r="H206" s="119"/>
    </row>
    <row r="207" ht="18.75" spans="1:8">
      <c r="A207" s="130">
        <v>206</v>
      </c>
      <c r="B207" s="131" t="s">
        <v>169</v>
      </c>
      <c r="C207" s="131" t="s">
        <v>369</v>
      </c>
      <c r="D207" s="132">
        <v>45257</v>
      </c>
      <c r="E207" s="133" t="s">
        <v>371</v>
      </c>
      <c r="F207" s="131" t="s">
        <v>367</v>
      </c>
      <c r="G207" s="131" t="s">
        <v>745</v>
      </c>
      <c r="H207" s="119"/>
    </row>
    <row r="208" ht="18.75" spans="1:8">
      <c r="A208" s="130">
        <v>207</v>
      </c>
      <c r="B208" s="131" t="s">
        <v>16</v>
      </c>
      <c r="C208" s="131" t="s">
        <v>746</v>
      </c>
      <c r="D208" s="132">
        <v>44879</v>
      </c>
      <c r="E208" s="133" t="s">
        <v>684</v>
      </c>
      <c r="F208" s="131" t="s">
        <v>747</v>
      </c>
      <c r="G208" s="131" t="s">
        <v>748</v>
      </c>
      <c r="H208" s="119"/>
    </row>
    <row r="209" spans="1:8">
      <c r="A209" s="130"/>
      <c r="B209" s="119"/>
      <c r="C209" s="130"/>
      <c r="D209" s="136"/>
      <c r="E209" s="137"/>
      <c r="F209" s="130"/>
      <c r="G209" s="130"/>
      <c r="H209" s="119"/>
    </row>
    <row r="210" spans="1:8">
      <c r="A210" s="130"/>
      <c r="B210" s="119"/>
      <c r="C210" s="130"/>
      <c r="D210" s="136"/>
      <c r="E210" s="137"/>
      <c r="F210" s="130"/>
      <c r="G210" s="130"/>
      <c r="H210" s="119"/>
    </row>
    <row r="211" spans="1:8">
      <c r="A211" s="130"/>
      <c r="B211" s="119"/>
      <c r="C211" s="130"/>
      <c r="D211" s="136"/>
      <c r="E211" s="137"/>
      <c r="F211" s="130"/>
      <c r="G211" s="130"/>
      <c r="H211" s="119"/>
    </row>
    <row r="212" spans="1:8">
      <c r="A212" s="130"/>
      <c r="B212" s="119"/>
      <c r="C212" s="130"/>
      <c r="D212" s="136"/>
      <c r="E212" s="137"/>
      <c r="F212" s="130"/>
      <c r="G212" s="130"/>
      <c r="H212" s="119"/>
    </row>
    <row r="213" spans="1:8">
      <c r="A213" s="130"/>
      <c r="B213" s="119"/>
      <c r="C213" s="130"/>
      <c r="D213" s="136"/>
      <c r="E213" s="137"/>
      <c r="F213" s="130"/>
      <c r="G213" s="130"/>
      <c r="H213" s="119"/>
    </row>
    <row r="214" spans="1:8">
      <c r="A214" s="130"/>
      <c r="B214" s="119"/>
      <c r="C214" s="130"/>
      <c r="D214" s="136"/>
      <c r="E214" s="137"/>
      <c r="F214" s="130"/>
      <c r="G214" s="130"/>
      <c r="H214" s="119"/>
    </row>
    <row r="215" spans="1:8">
      <c r="A215" s="130"/>
      <c r="B215" s="119"/>
      <c r="C215" s="130"/>
      <c r="D215" s="136"/>
      <c r="E215" s="137"/>
      <c r="F215" s="130"/>
      <c r="G215" s="130"/>
      <c r="H215" s="119"/>
    </row>
  </sheetData>
  <mergeCells count="1">
    <mergeCell ref="A1:G1"/>
  </mergeCells>
  <conditionalFormatting sqref="B33">
    <cfRule type="cellIs" dxfId="3" priority="2" operator="equal">
      <formula>""</formula>
    </cfRule>
  </conditionalFormatting>
  <conditionalFormatting sqref="G108">
    <cfRule type="cellIs" dxfId="3" priority="1" operator="equal">
      <formula>""</formula>
    </cfRule>
  </conditionalFormatting>
  <pageMargins left="0.511811024" right="0.511811024" top="0.787401575" bottom="0.787401575" header="0.31496062" footer="0.31496062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Y96"/>
  <sheetViews>
    <sheetView topLeftCell="B79" workbookViewId="0">
      <selection activeCell="I112" sqref="I112"/>
    </sheetView>
  </sheetViews>
  <sheetFormatPr defaultColWidth="9" defaultRowHeight="15"/>
  <cols>
    <col min="1" max="1" width="2.14285714285714" customWidth="1"/>
    <col min="3" max="3" width="10.5714285714286" customWidth="1"/>
    <col min="6" max="6" width="3.42857142857143" customWidth="1"/>
    <col min="8" max="8" width="25.4285714285714" customWidth="1"/>
    <col min="9" max="9" width="23" customWidth="1"/>
    <col min="10" max="10" width="24" customWidth="1"/>
    <col min="12" max="12" width="10.2857142857143" customWidth="1"/>
    <col min="13" max="14" width="16.1428571428571" customWidth="1"/>
    <col min="15" max="15" width="2.14285714285714" customWidth="1"/>
    <col min="17" max="17" width="5.71428571428571" customWidth="1"/>
    <col min="18" max="18" width="16.4285714285714" customWidth="1"/>
    <col min="19" max="19" width="9.14285714285714" customWidth="1"/>
    <col min="25" max="25" width="1.71428571428571" customWidth="1"/>
  </cols>
  <sheetData>
    <row r="3" ht="15.75" spans="2:25">
      <c r="B3" s="1" t="s">
        <v>322</v>
      </c>
      <c r="C3" s="2"/>
      <c r="D3" s="3" t="s">
        <v>749</v>
      </c>
      <c r="E3" s="4"/>
      <c r="F3" s="5"/>
      <c r="G3" s="3" t="s">
        <v>750</v>
      </c>
      <c r="H3" s="5"/>
      <c r="I3" s="32" t="s">
        <v>751</v>
      </c>
      <c r="J3" s="32" t="s">
        <v>752</v>
      </c>
      <c r="K3" s="3" t="s">
        <v>8</v>
      </c>
      <c r="L3" s="5"/>
      <c r="M3" s="4" t="s">
        <v>753</v>
      </c>
      <c r="N3" s="3" t="s">
        <v>754</v>
      </c>
      <c r="O3" s="5"/>
      <c r="P3" s="3" t="s">
        <v>755</v>
      </c>
      <c r="Q3" s="5"/>
      <c r="R3" s="3" t="s">
        <v>756</v>
      </c>
      <c r="S3" s="5"/>
      <c r="T3" s="51" t="s">
        <v>757</v>
      </c>
      <c r="U3" s="52"/>
      <c r="V3" s="52"/>
      <c r="W3" s="52"/>
      <c r="X3" s="52"/>
      <c r="Y3" s="72"/>
    </row>
    <row r="4" ht="18.75" customHeight="1" spans="2:25">
      <c r="B4" s="6" t="s">
        <v>339</v>
      </c>
      <c r="C4" s="7"/>
      <c r="D4" s="8" t="s">
        <v>758</v>
      </c>
      <c r="E4" s="9"/>
      <c r="F4" s="10"/>
      <c r="G4" s="8" t="s">
        <v>759</v>
      </c>
      <c r="H4" s="10"/>
      <c r="I4" s="27" t="s">
        <v>760</v>
      </c>
      <c r="J4" s="27" t="s">
        <v>761</v>
      </c>
      <c r="K4" s="33">
        <v>3590.76</v>
      </c>
      <c r="L4" s="34"/>
      <c r="M4" s="35">
        <v>1</v>
      </c>
      <c r="N4" s="36">
        <v>83790.76</v>
      </c>
      <c r="O4" s="37"/>
      <c r="P4" s="38">
        <v>1416.66</v>
      </c>
      <c r="Q4" s="53"/>
      <c r="R4" s="54"/>
      <c r="S4" s="55"/>
      <c r="T4" s="8" t="s">
        <v>762</v>
      </c>
      <c r="U4" s="9"/>
      <c r="V4" s="9"/>
      <c r="W4" s="9"/>
      <c r="X4" s="9"/>
      <c r="Y4" s="10"/>
    </row>
    <row r="5" ht="18.75" customHeight="1" spans="2:25">
      <c r="B5" s="6"/>
      <c r="C5" s="7"/>
      <c r="D5" s="8" t="s">
        <v>763</v>
      </c>
      <c r="E5" s="9"/>
      <c r="F5" s="10"/>
      <c r="G5" s="8" t="s">
        <v>764</v>
      </c>
      <c r="H5" s="10"/>
      <c r="I5" s="27" t="s">
        <v>760</v>
      </c>
      <c r="J5" s="27" t="s">
        <v>761</v>
      </c>
      <c r="K5" s="14"/>
      <c r="L5" s="15"/>
      <c r="M5" s="14"/>
      <c r="N5" s="14"/>
      <c r="O5" s="15"/>
      <c r="P5" s="39">
        <v>3116.66</v>
      </c>
      <c r="Q5" s="56"/>
      <c r="R5" s="54"/>
      <c r="S5" s="55"/>
      <c r="T5" s="8" t="s">
        <v>762</v>
      </c>
      <c r="U5" s="9"/>
      <c r="V5" s="9"/>
      <c r="W5" s="9"/>
      <c r="X5" s="9"/>
      <c r="Y5" s="10"/>
    </row>
    <row r="6" ht="18.75" customHeight="1" spans="2:25">
      <c r="B6" s="6"/>
      <c r="C6" s="7"/>
      <c r="D6" s="8" t="s">
        <v>758</v>
      </c>
      <c r="E6" s="9"/>
      <c r="F6" s="10"/>
      <c r="G6" s="8" t="s">
        <v>765</v>
      </c>
      <c r="H6" s="10"/>
      <c r="I6" s="27" t="s">
        <v>760</v>
      </c>
      <c r="J6" s="27" t="s">
        <v>761</v>
      </c>
      <c r="K6" s="14"/>
      <c r="L6" s="15"/>
      <c r="M6" s="14"/>
      <c r="N6" s="14"/>
      <c r="O6" s="15"/>
      <c r="P6" s="38">
        <v>850</v>
      </c>
      <c r="Q6" s="53"/>
      <c r="R6" s="54">
        <f>N4-P4-P5-P6</f>
        <v>78407.44</v>
      </c>
      <c r="S6" s="55"/>
      <c r="T6" s="8" t="s">
        <v>762</v>
      </c>
      <c r="U6" s="9"/>
      <c r="V6" s="9"/>
      <c r="W6" s="9"/>
      <c r="X6" s="9"/>
      <c r="Y6" s="10"/>
    </row>
    <row r="7" ht="18.75" customHeight="1" spans="2:25">
      <c r="B7" s="6"/>
      <c r="C7" s="7"/>
      <c r="D7" s="11"/>
      <c r="E7" s="12"/>
      <c r="F7" s="13"/>
      <c r="G7" s="14"/>
      <c r="H7" s="15"/>
      <c r="I7" s="26"/>
      <c r="J7" s="26"/>
      <c r="K7" s="14"/>
      <c r="L7" s="15"/>
      <c r="M7" s="14"/>
      <c r="N7" s="14"/>
      <c r="O7" s="15"/>
      <c r="P7" s="40"/>
      <c r="Q7" s="57"/>
      <c r="R7" s="58"/>
      <c r="S7" s="59"/>
      <c r="T7" s="60"/>
      <c r="U7" s="61"/>
      <c r="V7" s="61"/>
      <c r="W7" s="61"/>
      <c r="X7" s="61"/>
      <c r="Y7" s="73"/>
    </row>
    <row r="8" ht="18.75" customHeight="1" spans="2:25">
      <c r="B8" s="6"/>
      <c r="C8" s="7"/>
      <c r="D8" s="11"/>
      <c r="E8" s="12"/>
      <c r="F8" s="13"/>
      <c r="G8" s="14"/>
      <c r="H8" s="15"/>
      <c r="I8" s="26"/>
      <c r="J8" s="26"/>
      <c r="K8" s="14"/>
      <c r="L8" s="15"/>
      <c r="M8" s="14"/>
      <c r="N8" s="14"/>
      <c r="O8" s="15"/>
      <c r="P8" s="40"/>
      <c r="Q8" s="57"/>
      <c r="R8" s="58"/>
      <c r="S8" s="59"/>
      <c r="T8" s="60"/>
      <c r="U8" s="61"/>
      <c r="V8" s="61"/>
      <c r="W8" s="61"/>
      <c r="X8" s="61"/>
      <c r="Y8" s="73"/>
    </row>
    <row r="9" ht="18.75" customHeight="1" spans="2:25">
      <c r="B9" s="6"/>
      <c r="C9" s="7"/>
      <c r="D9" s="11"/>
      <c r="E9" s="12"/>
      <c r="F9" s="13"/>
      <c r="G9" s="14"/>
      <c r="H9" s="15"/>
      <c r="I9" s="26"/>
      <c r="J9" s="26"/>
      <c r="K9" s="14"/>
      <c r="L9" s="15"/>
      <c r="M9" s="14"/>
      <c r="N9" s="14"/>
      <c r="O9" s="15"/>
      <c r="P9" s="40"/>
      <c r="Q9" s="57"/>
      <c r="R9" s="58"/>
      <c r="S9" s="15"/>
      <c r="T9" s="60"/>
      <c r="U9" s="61"/>
      <c r="V9" s="61"/>
      <c r="W9" s="61"/>
      <c r="X9" s="61"/>
      <c r="Y9" s="73"/>
    </row>
    <row r="10" ht="18.75" customHeight="1" spans="2:25">
      <c r="B10" s="16"/>
      <c r="C10" s="17"/>
      <c r="D10" s="11"/>
      <c r="E10" s="12"/>
      <c r="F10" s="13"/>
      <c r="G10" s="14"/>
      <c r="H10" s="15"/>
      <c r="I10" s="26"/>
      <c r="J10" s="26"/>
      <c r="K10" s="14"/>
      <c r="L10" s="15"/>
      <c r="M10" s="14"/>
      <c r="N10" s="14"/>
      <c r="O10" s="15"/>
      <c r="P10" s="41"/>
      <c r="Q10" s="62"/>
      <c r="R10" s="63"/>
      <c r="S10" s="23"/>
      <c r="T10" s="64"/>
      <c r="U10" s="65"/>
      <c r="V10" s="65"/>
      <c r="W10" s="65"/>
      <c r="X10" s="65"/>
      <c r="Y10" s="74"/>
    </row>
    <row r="11" ht="15.75" spans="2:25">
      <c r="B11" s="1" t="s">
        <v>322</v>
      </c>
      <c r="C11" s="2"/>
      <c r="D11" s="3" t="s">
        <v>749</v>
      </c>
      <c r="E11" s="4"/>
      <c r="F11" s="5"/>
      <c r="G11" s="3" t="s">
        <v>750</v>
      </c>
      <c r="H11" s="5"/>
      <c r="I11" s="32" t="s">
        <v>751</v>
      </c>
      <c r="J11" s="32" t="s">
        <v>752</v>
      </c>
      <c r="K11" s="3" t="s">
        <v>8</v>
      </c>
      <c r="L11" s="5"/>
      <c r="M11" s="4" t="s">
        <v>753</v>
      </c>
      <c r="N11" s="3" t="s">
        <v>754</v>
      </c>
      <c r="O11" s="5"/>
      <c r="P11" s="3" t="s">
        <v>755</v>
      </c>
      <c r="Q11" s="5"/>
      <c r="R11" s="3" t="s">
        <v>756</v>
      </c>
      <c r="S11" s="5"/>
      <c r="T11" s="51" t="s">
        <v>757</v>
      </c>
      <c r="U11" s="52"/>
      <c r="V11" s="52"/>
      <c r="W11" s="52"/>
      <c r="X11" s="52"/>
      <c r="Y11" s="72"/>
    </row>
    <row r="12" ht="15.75" spans="2:25">
      <c r="B12" s="18" t="s">
        <v>334</v>
      </c>
      <c r="C12" s="19"/>
      <c r="D12" s="14"/>
      <c r="E12" s="20"/>
      <c r="F12" s="15"/>
      <c r="G12" s="21"/>
      <c r="H12" s="22"/>
      <c r="I12" s="42"/>
      <c r="J12" s="42"/>
      <c r="K12" s="43">
        <v>6833.72</v>
      </c>
      <c r="L12" s="43"/>
      <c r="M12" s="44">
        <v>2</v>
      </c>
      <c r="N12" s="45">
        <v>36493.52</v>
      </c>
      <c r="O12" s="45"/>
      <c r="P12" s="38">
        <v>0</v>
      </c>
      <c r="Q12" s="53"/>
      <c r="R12" s="54">
        <f>N12</f>
        <v>36493.52</v>
      </c>
      <c r="S12" s="66"/>
      <c r="T12" s="64"/>
      <c r="U12" s="65"/>
      <c r="V12" s="65"/>
      <c r="W12" s="65"/>
      <c r="X12" s="65"/>
      <c r="Y12" s="74"/>
    </row>
    <row r="13" ht="15.75" spans="2:25">
      <c r="B13" s="6"/>
      <c r="C13" s="7"/>
      <c r="D13" s="14"/>
      <c r="E13" s="20"/>
      <c r="F13" s="15"/>
      <c r="G13" s="21"/>
      <c r="H13" s="22"/>
      <c r="I13" s="42"/>
      <c r="J13" s="42"/>
      <c r="K13" s="14"/>
      <c r="L13" s="15"/>
      <c r="M13" s="14"/>
      <c r="N13" s="26"/>
      <c r="O13" s="26"/>
      <c r="P13" s="40"/>
      <c r="Q13" s="57"/>
      <c r="R13" s="58"/>
      <c r="S13" s="15"/>
      <c r="T13" s="64"/>
      <c r="U13" s="65"/>
      <c r="V13" s="65"/>
      <c r="W13" s="65"/>
      <c r="X13" s="65"/>
      <c r="Y13" s="74"/>
    </row>
    <row r="14" ht="15.75" spans="2:25">
      <c r="B14" s="6"/>
      <c r="C14" s="7"/>
      <c r="D14" s="14"/>
      <c r="E14" s="20"/>
      <c r="F14" s="15"/>
      <c r="G14" s="21"/>
      <c r="H14" s="22"/>
      <c r="I14" s="42"/>
      <c r="J14" s="42"/>
      <c r="K14" s="14"/>
      <c r="L14" s="15"/>
      <c r="M14" s="14"/>
      <c r="N14" s="14"/>
      <c r="O14" s="15"/>
      <c r="P14" s="40"/>
      <c r="Q14" s="57"/>
      <c r="R14" s="58"/>
      <c r="S14" s="15"/>
      <c r="T14" s="60"/>
      <c r="U14" s="61"/>
      <c r="V14" s="61"/>
      <c r="W14" s="61"/>
      <c r="X14" s="61"/>
      <c r="Y14" s="73"/>
    </row>
    <row r="15" ht="15.75" spans="2:25">
      <c r="B15" s="6"/>
      <c r="C15" s="7"/>
      <c r="D15" s="14"/>
      <c r="E15" s="20"/>
      <c r="F15" s="15"/>
      <c r="G15" s="21"/>
      <c r="H15" s="22"/>
      <c r="I15" s="42"/>
      <c r="J15" s="42"/>
      <c r="K15" s="14"/>
      <c r="L15" s="15"/>
      <c r="M15" s="14"/>
      <c r="N15" s="14"/>
      <c r="O15" s="15"/>
      <c r="P15" s="40"/>
      <c r="Q15" s="57"/>
      <c r="R15" s="58"/>
      <c r="S15" s="15"/>
      <c r="T15" s="60"/>
      <c r="U15" s="61"/>
      <c r="V15" s="61"/>
      <c r="W15" s="61"/>
      <c r="X15" s="61"/>
      <c r="Y15" s="73"/>
    </row>
    <row r="16" ht="15.75" spans="2:25">
      <c r="B16" s="6"/>
      <c r="C16" s="7"/>
      <c r="D16" s="14"/>
      <c r="E16" s="20"/>
      <c r="F16" s="23"/>
      <c r="G16" s="21"/>
      <c r="H16" s="22"/>
      <c r="I16" s="42"/>
      <c r="J16" s="42"/>
      <c r="K16" s="14"/>
      <c r="L16" s="15"/>
      <c r="M16" s="14"/>
      <c r="N16" s="14"/>
      <c r="O16" s="15"/>
      <c r="P16" s="40"/>
      <c r="Q16" s="57"/>
      <c r="R16" s="58"/>
      <c r="S16" s="15"/>
      <c r="T16" s="60"/>
      <c r="U16" s="61"/>
      <c r="V16" s="61"/>
      <c r="W16" s="61"/>
      <c r="X16" s="61"/>
      <c r="Y16" s="73"/>
    </row>
    <row r="17" ht="15.75" spans="2:25">
      <c r="B17" s="6"/>
      <c r="C17" s="7"/>
      <c r="D17" s="14"/>
      <c r="E17" s="20"/>
      <c r="F17" s="23"/>
      <c r="G17" s="21"/>
      <c r="H17" s="22"/>
      <c r="I17" s="42"/>
      <c r="J17" s="42"/>
      <c r="K17" s="14"/>
      <c r="L17" s="15"/>
      <c r="M17" s="14"/>
      <c r="N17" s="14"/>
      <c r="O17" s="15"/>
      <c r="P17" s="40"/>
      <c r="Q17" s="57"/>
      <c r="R17" s="58"/>
      <c r="S17" s="15"/>
      <c r="T17" s="60"/>
      <c r="U17" s="61"/>
      <c r="V17" s="61"/>
      <c r="W17" s="61"/>
      <c r="X17" s="61"/>
      <c r="Y17" s="73"/>
    </row>
    <row r="18" ht="15.75" spans="2:25">
      <c r="B18" s="6"/>
      <c r="C18" s="7"/>
      <c r="D18" s="24"/>
      <c r="E18" s="25"/>
      <c r="F18" s="23"/>
      <c r="G18" s="14"/>
      <c r="H18" s="15"/>
      <c r="I18" s="26"/>
      <c r="J18" s="26"/>
      <c r="K18" s="14"/>
      <c r="L18" s="15"/>
      <c r="M18" s="14"/>
      <c r="N18" s="14"/>
      <c r="O18" s="15"/>
      <c r="P18" s="40"/>
      <c r="Q18" s="57"/>
      <c r="R18" s="58"/>
      <c r="S18" s="15"/>
      <c r="T18" s="60"/>
      <c r="U18" s="61"/>
      <c r="V18" s="61"/>
      <c r="W18" s="61"/>
      <c r="X18" s="61"/>
      <c r="Y18" s="73"/>
    </row>
    <row r="19" ht="15.75" spans="2:25">
      <c r="B19" s="6"/>
      <c r="C19" s="7"/>
      <c r="D19" s="14"/>
      <c r="E19" s="20"/>
      <c r="F19" s="23"/>
      <c r="G19" s="25"/>
      <c r="H19" s="23"/>
      <c r="I19" s="26"/>
      <c r="J19" s="26"/>
      <c r="K19" s="14"/>
      <c r="L19" s="15"/>
      <c r="M19" s="14"/>
      <c r="N19" s="14"/>
      <c r="O19" s="15"/>
      <c r="P19" s="40"/>
      <c r="Q19" s="57"/>
      <c r="R19" s="58"/>
      <c r="S19" s="15"/>
      <c r="T19" s="60"/>
      <c r="U19" s="61"/>
      <c r="V19" s="61"/>
      <c r="W19" s="61"/>
      <c r="X19" s="61"/>
      <c r="Y19" s="73"/>
    </row>
    <row r="20" ht="15.75" spans="2:25">
      <c r="B20" s="6"/>
      <c r="C20" s="7"/>
      <c r="D20" s="14"/>
      <c r="E20" s="20"/>
      <c r="F20" s="23"/>
      <c r="G20" s="25"/>
      <c r="H20" s="23"/>
      <c r="I20" s="26"/>
      <c r="J20" s="26"/>
      <c r="K20" s="14"/>
      <c r="L20" s="15"/>
      <c r="M20" s="14"/>
      <c r="N20" s="14"/>
      <c r="O20" s="15"/>
      <c r="P20" s="40"/>
      <c r="Q20" s="57"/>
      <c r="R20" s="58"/>
      <c r="S20" s="15"/>
      <c r="T20" s="60"/>
      <c r="U20" s="61"/>
      <c r="V20" s="61"/>
      <c r="W20" s="61"/>
      <c r="X20" s="61"/>
      <c r="Y20" s="73"/>
    </row>
    <row r="21" ht="15.75" spans="2:25">
      <c r="B21" s="16"/>
      <c r="C21" s="17"/>
      <c r="D21" s="26"/>
      <c r="E21" s="26"/>
      <c r="F21" s="26"/>
      <c r="G21" s="26"/>
      <c r="H21" s="26"/>
      <c r="I21" s="26"/>
      <c r="J21" s="26"/>
      <c r="K21" s="14"/>
      <c r="L21" s="15"/>
      <c r="M21" s="14"/>
      <c r="N21" s="14"/>
      <c r="O21" s="15"/>
      <c r="P21" s="40"/>
      <c r="Q21" s="57"/>
      <c r="R21" s="58"/>
      <c r="S21" s="15"/>
      <c r="T21" s="60"/>
      <c r="U21" s="61"/>
      <c r="V21" s="61"/>
      <c r="W21" s="61"/>
      <c r="X21" s="61"/>
      <c r="Y21" s="73"/>
    </row>
    <row r="22" ht="15.75" spans="2:25">
      <c r="B22" s="1" t="s">
        <v>322</v>
      </c>
      <c r="C22" s="2"/>
      <c r="D22" s="3" t="s">
        <v>749</v>
      </c>
      <c r="E22" s="4"/>
      <c r="F22" s="5"/>
      <c r="G22" s="3" t="s">
        <v>750</v>
      </c>
      <c r="H22" s="5"/>
      <c r="I22" s="32" t="s">
        <v>751</v>
      </c>
      <c r="J22" s="32" t="s">
        <v>752</v>
      </c>
      <c r="K22" s="3" t="s">
        <v>8</v>
      </c>
      <c r="L22" s="5"/>
      <c r="M22" s="4" t="s">
        <v>753</v>
      </c>
      <c r="N22" s="3" t="s">
        <v>754</v>
      </c>
      <c r="O22" s="5"/>
      <c r="P22" s="3" t="s">
        <v>755</v>
      </c>
      <c r="Q22" s="5"/>
      <c r="R22" s="3" t="s">
        <v>756</v>
      </c>
      <c r="S22" s="5"/>
      <c r="T22" s="51" t="s">
        <v>757</v>
      </c>
      <c r="U22" s="52"/>
      <c r="V22" s="52"/>
      <c r="W22" s="52"/>
      <c r="X22" s="52"/>
      <c r="Y22" s="72"/>
    </row>
    <row r="23" ht="15.75" spans="2:25">
      <c r="B23" s="6" t="s">
        <v>333</v>
      </c>
      <c r="C23" s="7"/>
      <c r="D23" s="8" t="s">
        <v>766</v>
      </c>
      <c r="E23" s="9"/>
      <c r="F23" s="10"/>
      <c r="G23" s="27" t="s">
        <v>767</v>
      </c>
      <c r="H23" s="27"/>
      <c r="I23" s="27" t="s">
        <v>760</v>
      </c>
      <c r="J23" s="27" t="s">
        <v>761</v>
      </c>
      <c r="K23" s="36">
        <v>15760.65</v>
      </c>
      <c r="L23" s="37"/>
      <c r="M23" s="35">
        <v>4</v>
      </c>
      <c r="N23" s="36">
        <v>55193.52</v>
      </c>
      <c r="O23" s="37"/>
      <c r="P23" s="39">
        <v>1503.33</v>
      </c>
      <c r="Q23" s="56"/>
      <c r="R23" s="54">
        <f>N23-P23</f>
        <v>53690.19</v>
      </c>
      <c r="S23" s="66"/>
      <c r="T23" s="8" t="s">
        <v>762</v>
      </c>
      <c r="U23" s="9"/>
      <c r="V23" s="9"/>
      <c r="W23" s="9"/>
      <c r="X23" s="9"/>
      <c r="Y23" s="10"/>
    </row>
    <row r="24" ht="15.75" spans="2:25">
      <c r="B24" s="6"/>
      <c r="C24" s="7"/>
      <c r="D24" s="14"/>
      <c r="E24" s="20"/>
      <c r="F24" s="15"/>
      <c r="G24" s="26"/>
      <c r="H24" s="26"/>
      <c r="I24" s="26"/>
      <c r="J24" s="26"/>
      <c r="K24" s="14"/>
      <c r="L24" s="15"/>
      <c r="M24" s="14"/>
      <c r="N24" s="14"/>
      <c r="O24" s="15"/>
      <c r="P24" s="40"/>
      <c r="Q24" s="57"/>
      <c r="R24" s="54"/>
      <c r="S24" s="66"/>
      <c r="T24" s="60"/>
      <c r="U24" s="61"/>
      <c r="V24" s="61"/>
      <c r="W24" s="61"/>
      <c r="X24" s="61"/>
      <c r="Y24" s="73"/>
    </row>
    <row r="25" ht="15.75" spans="2:25">
      <c r="B25" s="6"/>
      <c r="C25" s="7"/>
      <c r="D25" s="14"/>
      <c r="E25" s="20"/>
      <c r="F25" s="15"/>
      <c r="G25" s="26"/>
      <c r="H25" s="26"/>
      <c r="I25" s="26"/>
      <c r="J25" s="26"/>
      <c r="K25" s="14"/>
      <c r="L25" s="15"/>
      <c r="M25" s="14"/>
      <c r="N25" s="14"/>
      <c r="O25" s="15"/>
      <c r="P25" s="40"/>
      <c r="Q25" s="57"/>
      <c r="R25" s="58"/>
      <c r="S25" s="15"/>
      <c r="T25" s="60"/>
      <c r="U25" s="61"/>
      <c r="V25" s="61"/>
      <c r="W25" s="61"/>
      <c r="X25" s="61"/>
      <c r="Y25" s="73"/>
    </row>
    <row r="26" ht="15.75" spans="2:25">
      <c r="B26" s="6"/>
      <c r="C26" s="7"/>
      <c r="D26" s="14"/>
      <c r="E26" s="20"/>
      <c r="F26" s="15"/>
      <c r="G26" s="26"/>
      <c r="H26" s="26"/>
      <c r="I26" s="26"/>
      <c r="J26" s="26"/>
      <c r="K26" s="14"/>
      <c r="L26" s="15"/>
      <c r="M26" s="14"/>
      <c r="N26" s="14"/>
      <c r="O26" s="15"/>
      <c r="P26" s="40"/>
      <c r="Q26" s="57"/>
      <c r="R26" s="58"/>
      <c r="S26" s="15"/>
      <c r="T26" s="60"/>
      <c r="U26" s="61"/>
      <c r="V26" s="61"/>
      <c r="W26" s="61"/>
      <c r="X26" s="61"/>
      <c r="Y26" s="73"/>
    </row>
    <row r="27" ht="15.75" spans="2:25">
      <c r="B27" s="6"/>
      <c r="C27" s="7"/>
      <c r="D27" s="14"/>
      <c r="E27" s="20"/>
      <c r="F27" s="15"/>
      <c r="G27" s="26"/>
      <c r="H27" s="26"/>
      <c r="I27" s="26"/>
      <c r="J27" s="26"/>
      <c r="K27" s="14"/>
      <c r="L27" s="15"/>
      <c r="M27" s="14"/>
      <c r="N27" s="14"/>
      <c r="O27" s="15"/>
      <c r="P27" s="40"/>
      <c r="Q27" s="57"/>
      <c r="R27" s="58"/>
      <c r="S27" s="15"/>
      <c r="T27" s="60"/>
      <c r="U27" s="61"/>
      <c r="V27" s="61"/>
      <c r="W27" s="61"/>
      <c r="X27" s="61"/>
      <c r="Y27" s="73"/>
    </row>
    <row r="28" ht="15.75" spans="2:25">
      <c r="B28" s="6"/>
      <c r="C28" s="7"/>
      <c r="D28" s="14"/>
      <c r="E28" s="20"/>
      <c r="F28" s="15"/>
      <c r="G28" s="26"/>
      <c r="H28" s="26"/>
      <c r="I28" s="26"/>
      <c r="J28" s="26"/>
      <c r="K28" s="14"/>
      <c r="L28" s="15"/>
      <c r="M28" s="14"/>
      <c r="N28" s="14"/>
      <c r="O28" s="15"/>
      <c r="P28" s="40"/>
      <c r="Q28" s="57"/>
      <c r="R28" s="58"/>
      <c r="S28" s="15"/>
      <c r="T28" s="60"/>
      <c r="U28" s="61"/>
      <c r="V28" s="61"/>
      <c r="W28" s="61"/>
      <c r="X28" s="61"/>
      <c r="Y28" s="73"/>
    </row>
    <row r="29" ht="15.75" spans="2:25">
      <c r="B29" s="6"/>
      <c r="C29" s="7"/>
      <c r="D29" s="14"/>
      <c r="E29" s="20"/>
      <c r="F29" s="15"/>
      <c r="G29" s="26"/>
      <c r="H29" s="26"/>
      <c r="I29" s="26"/>
      <c r="J29" s="26"/>
      <c r="K29" s="14"/>
      <c r="L29" s="15"/>
      <c r="M29" s="14"/>
      <c r="N29" s="14"/>
      <c r="O29" s="15"/>
      <c r="P29" s="40"/>
      <c r="Q29" s="57"/>
      <c r="R29" s="58"/>
      <c r="S29" s="15"/>
      <c r="T29" s="60"/>
      <c r="U29" s="61"/>
      <c r="V29" s="61"/>
      <c r="W29" s="61"/>
      <c r="X29" s="61"/>
      <c r="Y29" s="73"/>
    </row>
    <row r="30" ht="15.75" spans="2:25">
      <c r="B30" s="6"/>
      <c r="C30" s="7"/>
      <c r="D30" s="14"/>
      <c r="E30" s="20"/>
      <c r="F30" s="15"/>
      <c r="G30" s="26"/>
      <c r="H30" s="26"/>
      <c r="I30" s="26"/>
      <c r="J30" s="26"/>
      <c r="K30" s="14"/>
      <c r="L30" s="15"/>
      <c r="M30" s="14"/>
      <c r="N30" s="14"/>
      <c r="O30" s="15"/>
      <c r="P30" s="40"/>
      <c r="Q30" s="57"/>
      <c r="R30" s="58"/>
      <c r="S30" s="15"/>
      <c r="T30" s="60"/>
      <c r="U30" s="61"/>
      <c r="V30" s="61"/>
      <c r="W30" s="61"/>
      <c r="X30" s="61"/>
      <c r="Y30" s="73"/>
    </row>
    <row r="31" ht="15.75" spans="2:25">
      <c r="B31" s="16"/>
      <c r="C31" s="17"/>
      <c r="D31" s="14"/>
      <c r="E31" s="20"/>
      <c r="F31" s="15"/>
      <c r="G31" s="26"/>
      <c r="H31" s="26"/>
      <c r="I31" s="26"/>
      <c r="J31" s="26"/>
      <c r="K31" s="14"/>
      <c r="L31" s="15"/>
      <c r="M31" s="24"/>
      <c r="N31" s="14"/>
      <c r="O31" s="15"/>
      <c r="P31" s="40"/>
      <c r="Q31" s="57"/>
      <c r="R31" s="63"/>
      <c r="S31" s="23"/>
      <c r="T31" s="64"/>
      <c r="U31" s="65"/>
      <c r="V31" s="65"/>
      <c r="W31" s="65"/>
      <c r="X31" s="65"/>
      <c r="Y31" s="74"/>
    </row>
    <row r="32" ht="15.75" spans="2:25">
      <c r="B32" s="1" t="s">
        <v>322</v>
      </c>
      <c r="C32" s="2"/>
      <c r="D32" s="3" t="s">
        <v>749</v>
      </c>
      <c r="E32" s="4"/>
      <c r="F32" s="5"/>
      <c r="G32" s="3" t="s">
        <v>750</v>
      </c>
      <c r="H32" s="5"/>
      <c r="I32" s="32" t="s">
        <v>751</v>
      </c>
      <c r="J32" s="32" t="s">
        <v>752</v>
      </c>
      <c r="K32" s="3" t="s">
        <v>8</v>
      </c>
      <c r="L32" s="5"/>
      <c r="M32" s="4" t="s">
        <v>753</v>
      </c>
      <c r="N32" s="3" t="s">
        <v>754</v>
      </c>
      <c r="O32" s="5"/>
      <c r="P32" s="3" t="s">
        <v>755</v>
      </c>
      <c r="Q32" s="5"/>
      <c r="R32" s="3" t="s">
        <v>756</v>
      </c>
      <c r="S32" s="5"/>
      <c r="T32" s="51" t="s">
        <v>757</v>
      </c>
      <c r="U32" s="52"/>
      <c r="V32" s="52"/>
      <c r="W32" s="52"/>
      <c r="X32" s="52"/>
      <c r="Y32" s="72"/>
    </row>
    <row r="33" ht="15.75" spans="2:25">
      <c r="B33" s="6" t="s">
        <v>439</v>
      </c>
      <c r="C33" s="7"/>
      <c r="D33" s="8" t="s">
        <v>768</v>
      </c>
      <c r="E33" s="9"/>
      <c r="F33" s="10"/>
      <c r="G33" s="27" t="s">
        <v>769</v>
      </c>
      <c r="H33" s="27"/>
      <c r="I33" s="27" t="s">
        <v>760</v>
      </c>
      <c r="J33" s="27" t="s">
        <v>761</v>
      </c>
      <c r="K33" s="36">
        <v>3590.76</v>
      </c>
      <c r="L33" s="37"/>
      <c r="M33" s="35">
        <v>1</v>
      </c>
      <c r="N33" s="36">
        <v>63700</v>
      </c>
      <c r="O33" s="37"/>
      <c r="P33" s="46">
        <v>566.66</v>
      </c>
      <c r="Q33" s="56"/>
      <c r="R33" s="54"/>
      <c r="S33" s="66"/>
      <c r="T33" s="8" t="s">
        <v>762</v>
      </c>
      <c r="U33" s="9"/>
      <c r="V33" s="9"/>
      <c r="W33" s="9"/>
      <c r="X33" s="9"/>
      <c r="Y33" s="10"/>
    </row>
    <row r="34" ht="15.75" spans="2:25">
      <c r="B34" s="6"/>
      <c r="C34" s="7"/>
      <c r="D34" s="8" t="s">
        <v>770</v>
      </c>
      <c r="E34" s="9"/>
      <c r="F34" s="10"/>
      <c r="G34" s="27" t="s">
        <v>771</v>
      </c>
      <c r="H34" s="27"/>
      <c r="I34" s="27" t="s">
        <v>760</v>
      </c>
      <c r="J34" s="27" t="s">
        <v>761</v>
      </c>
      <c r="K34" s="14"/>
      <c r="L34" s="15"/>
      <c r="M34" s="14"/>
      <c r="N34" s="14"/>
      <c r="O34" s="15"/>
      <c r="P34" s="39">
        <v>2266.66</v>
      </c>
      <c r="Q34" s="56"/>
      <c r="R34" s="54"/>
      <c r="S34" s="66"/>
      <c r="T34" s="8" t="s">
        <v>762</v>
      </c>
      <c r="U34" s="9"/>
      <c r="V34" s="9"/>
      <c r="W34" s="9"/>
      <c r="X34" s="9"/>
      <c r="Y34" s="10"/>
    </row>
    <row r="35" ht="15.75" spans="2:25">
      <c r="B35" s="6"/>
      <c r="C35" s="7"/>
      <c r="D35" s="8" t="s">
        <v>770</v>
      </c>
      <c r="E35" s="9"/>
      <c r="F35" s="10"/>
      <c r="G35" s="8" t="s">
        <v>772</v>
      </c>
      <c r="H35" s="10"/>
      <c r="I35" s="27" t="s">
        <v>760</v>
      </c>
      <c r="J35" s="27" t="s">
        <v>761</v>
      </c>
      <c r="K35" s="14"/>
      <c r="L35" s="15"/>
      <c r="M35" s="14"/>
      <c r="N35" s="14"/>
      <c r="O35" s="15"/>
      <c r="P35" s="39">
        <v>1133.33</v>
      </c>
      <c r="Q35" s="56"/>
      <c r="R35" s="54">
        <f>N33-P33-P34-P35</f>
        <v>59733.35</v>
      </c>
      <c r="S35" s="66"/>
      <c r="T35" s="8" t="s">
        <v>762</v>
      </c>
      <c r="U35" s="9"/>
      <c r="V35" s="9"/>
      <c r="W35" s="9"/>
      <c r="X35" s="9"/>
      <c r="Y35" s="10"/>
    </row>
    <row r="36" ht="15.75" spans="2:25">
      <c r="B36" s="6"/>
      <c r="C36" s="7"/>
      <c r="D36" s="14"/>
      <c r="E36" s="20"/>
      <c r="F36" s="15"/>
      <c r="G36" s="14"/>
      <c r="H36" s="15"/>
      <c r="I36" s="26"/>
      <c r="J36" s="26"/>
      <c r="K36" s="14"/>
      <c r="L36" s="15"/>
      <c r="M36" s="14"/>
      <c r="N36" s="14"/>
      <c r="O36" s="15"/>
      <c r="P36" s="40"/>
      <c r="Q36" s="57"/>
      <c r="R36" s="58"/>
      <c r="S36" s="15"/>
      <c r="T36" s="60"/>
      <c r="U36" s="61"/>
      <c r="V36" s="61"/>
      <c r="W36" s="61"/>
      <c r="X36" s="61"/>
      <c r="Y36" s="73"/>
    </row>
    <row r="37" ht="15.75" spans="2:25">
      <c r="B37" s="6"/>
      <c r="C37" s="7"/>
      <c r="D37" s="14"/>
      <c r="E37" s="20"/>
      <c r="F37" s="15"/>
      <c r="G37" s="14"/>
      <c r="H37" s="15"/>
      <c r="I37" s="26"/>
      <c r="J37" s="26"/>
      <c r="K37" s="14"/>
      <c r="L37" s="15"/>
      <c r="M37" s="14"/>
      <c r="N37" s="14"/>
      <c r="O37" s="15"/>
      <c r="P37" s="40"/>
      <c r="Q37" s="57"/>
      <c r="R37" s="58"/>
      <c r="S37" s="15"/>
      <c r="T37" s="60"/>
      <c r="U37" s="61"/>
      <c r="V37" s="61"/>
      <c r="W37" s="61"/>
      <c r="X37" s="61"/>
      <c r="Y37" s="73"/>
    </row>
    <row r="38" ht="15.75" spans="2:25">
      <c r="B38" s="6"/>
      <c r="C38" s="7"/>
      <c r="D38" s="14"/>
      <c r="E38" s="20"/>
      <c r="F38" s="15"/>
      <c r="G38" s="14"/>
      <c r="H38" s="15"/>
      <c r="I38" s="26"/>
      <c r="J38" s="26"/>
      <c r="K38" s="14"/>
      <c r="L38" s="15"/>
      <c r="M38" s="14"/>
      <c r="N38" s="14"/>
      <c r="O38" s="15"/>
      <c r="P38" s="40"/>
      <c r="Q38" s="57"/>
      <c r="R38" s="58"/>
      <c r="S38" s="15"/>
      <c r="T38" s="60"/>
      <c r="U38" s="61"/>
      <c r="V38" s="61"/>
      <c r="W38" s="61"/>
      <c r="X38" s="61"/>
      <c r="Y38" s="73"/>
    </row>
    <row r="39" ht="15.75" spans="2:25">
      <c r="B39" s="6"/>
      <c r="C39" s="7"/>
      <c r="D39" s="14"/>
      <c r="E39" s="20"/>
      <c r="F39" s="15"/>
      <c r="G39" s="14"/>
      <c r="H39" s="15"/>
      <c r="I39" s="26"/>
      <c r="J39" s="26"/>
      <c r="K39" s="14"/>
      <c r="L39" s="15"/>
      <c r="M39" s="14"/>
      <c r="N39" s="14"/>
      <c r="O39" s="15"/>
      <c r="P39" s="40"/>
      <c r="Q39" s="57"/>
      <c r="R39" s="58"/>
      <c r="S39" s="15"/>
      <c r="T39" s="60"/>
      <c r="U39" s="61"/>
      <c r="V39" s="61"/>
      <c r="W39" s="61"/>
      <c r="X39" s="61"/>
      <c r="Y39" s="73"/>
    </row>
    <row r="40" ht="15.75" spans="2:25">
      <c r="B40" s="6"/>
      <c r="C40" s="7"/>
      <c r="D40" s="14"/>
      <c r="E40" s="20"/>
      <c r="F40" s="15"/>
      <c r="G40" s="14"/>
      <c r="H40" s="15"/>
      <c r="I40" s="26"/>
      <c r="J40" s="26"/>
      <c r="K40" s="14"/>
      <c r="L40" s="15"/>
      <c r="M40" s="14"/>
      <c r="N40" s="14"/>
      <c r="O40" s="15"/>
      <c r="P40" s="40"/>
      <c r="Q40" s="57"/>
      <c r="R40" s="58"/>
      <c r="S40" s="15"/>
      <c r="T40" s="60"/>
      <c r="U40" s="61"/>
      <c r="V40" s="61"/>
      <c r="W40" s="61"/>
      <c r="X40" s="61"/>
      <c r="Y40" s="73"/>
    </row>
    <row r="41" ht="15.75" spans="2:25">
      <c r="B41" s="16"/>
      <c r="C41" s="17"/>
      <c r="D41" s="24"/>
      <c r="E41" s="25"/>
      <c r="F41" s="23"/>
      <c r="G41" s="28"/>
      <c r="H41" s="28"/>
      <c r="I41" s="26"/>
      <c r="J41" s="26"/>
      <c r="K41" s="24"/>
      <c r="L41" s="23"/>
      <c r="M41" s="24"/>
      <c r="N41" s="14"/>
      <c r="O41" s="15"/>
      <c r="P41" s="40"/>
      <c r="Q41" s="57"/>
      <c r="R41" s="63"/>
      <c r="S41" s="23"/>
      <c r="T41" s="64"/>
      <c r="U41" s="65"/>
      <c r="V41" s="65"/>
      <c r="W41" s="65"/>
      <c r="X41" s="65"/>
      <c r="Y41" s="74"/>
    </row>
    <row r="42" ht="15.75" spans="2:25">
      <c r="B42" s="1" t="s">
        <v>322</v>
      </c>
      <c r="C42" s="2"/>
      <c r="D42" s="3" t="s">
        <v>749</v>
      </c>
      <c r="E42" s="4"/>
      <c r="F42" s="5"/>
      <c r="G42" s="3" t="s">
        <v>750</v>
      </c>
      <c r="H42" s="5"/>
      <c r="I42" s="32" t="s">
        <v>751</v>
      </c>
      <c r="J42" s="32" t="s">
        <v>752</v>
      </c>
      <c r="K42" s="3" t="s">
        <v>8</v>
      </c>
      <c r="L42" s="5"/>
      <c r="M42" s="4" t="s">
        <v>753</v>
      </c>
      <c r="N42" s="3" t="s">
        <v>754</v>
      </c>
      <c r="O42" s="5"/>
      <c r="P42" s="3" t="s">
        <v>755</v>
      </c>
      <c r="Q42" s="5"/>
      <c r="R42" s="3" t="s">
        <v>756</v>
      </c>
      <c r="S42" s="5"/>
      <c r="T42" s="51" t="s">
        <v>757</v>
      </c>
      <c r="U42" s="52"/>
      <c r="V42" s="52"/>
      <c r="W42" s="52"/>
      <c r="X42" s="52"/>
      <c r="Y42" s="72"/>
    </row>
    <row r="43" ht="15.75" spans="2:25">
      <c r="B43" s="6" t="s">
        <v>349</v>
      </c>
      <c r="C43" s="29"/>
      <c r="D43" s="14" t="s">
        <v>773</v>
      </c>
      <c r="E43" s="20"/>
      <c r="F43" s="15"/>
      <c r="G43" s="14" t="s">
        <v>774</v>
      </c>
      <c r="H43" s="15"/>
      <c r="I43" s="26" t="s">
        <v>760</v>
      </c>
      <c r="J43" s="26" t="s">
        <v>761</v>
      </c>
      <c r="K43" s="36">
        <v>0</v>
      </c>
      <c r="L43" s="37"/>
      <c r="M43" s="35">
        <v>0</v>
      </c>
      <c r="N43" s="36">
        <v>52900</v>
      </c>
      <c r="O43" s="37"/>
      <c r="P43" s="38"/>
      <c r="Q43" s="53"/>
      <c r="R43" s="54"/>
      <c r="S43" s="66"/>
      <c r="T43" s="8" t="s">
        <v>762</v>
      </c>
      <c r="U43" s="9"/>
      <c r="V43" s="9"/>
      <c r="W43" s="9"/>
      <c r="X43" s="9"/>
      <c r="Y43" s="10"/>
    </row>
    <row r="44" ht="15.75" spans="2:25">
      <c r="B44" s="6"/>
      <c r="C44" s="29"/>
      <c r="D44" s="14"/>
      <c r="E44" s="20"/>
      <c r="F44" s="15"/>
      <c r="G44" s="14"/>
      <c r="H44" s="15"/>
      <c r="I44" s="26"/>
      <c r="J44" s="26"/>
      <c r="K44" s="35"/>
      <c r="L44" s="34"/>
      <c r="M44" s="35"/>
      <c r="N44" s="35"/>
      <c r="O44" s="34"/>
      <c r="P44" s="47"/>
      <c r="Q44" s="67"/>
      <c r="R44" s="54"/>
      <c r="S44" s="66"/>
      <c r="T44" s="60"/>
      <c r="U44" s="61"/>
      <c r="V44" s="61"/>
      <c r="W44" s="61"/>
      <c r="X44" s="61"/>
      <c r="Y44" s="73"/>
    </row>
    <row r="45" ht="15.75" spans="2:25">
      <c r="B45" s="6"/>
      <c r="C45" s="29"/>
      <c r="D45" s="14"/>
      <c r="E45" s="20"/>
      <c r="F45" s="15"/>
      <c r="G45" s="14"/>
      <c r="H45" s="15"/>
      <c r="I45" s="26"/>
      <c r="J45" s="26"/>
      <c r="K45" s="14"/>
      <c r="L45" s="15"/>
      <c r="M45" s="14"/>
      <c r="N45" s="14"/>
      <c r="O45" s="15"/>
      <c r="P45" s="48"/>
      <c r="Q45" s="68"/>
      <c r="R45" s="54">
        <f>N43-P43-P44-P45</f>
        <v>52900</v>
      </c>
      <c r="S45" s="66"/>
      <c r="T45" s="60"/>
      <c r="U45" s="61"/>
      <c r="V45" s="61"/>
      <c r="W45" s="61"/>
      <c r="X45" s="61"/>
      <c r="Y45" s="73"/>
    </row>
    <row r="46" ht="15.75" spans="2:25">
      <c r="B46" s="6"/>
      <c r="C46" s="7"/>
      <c r="D46" s="14"/>
      <c r="E46" s="20"/>
      <c r="F46" s="15"/>
      <c r="G46" s="14"/>
      <c r="H46" s="15"/>
      <c r="I46" s="26"/>
      <c r="J46" s="26"/>
      <c r="K46" s="14"/>
      <c r="L46" s="15"/>
      <c r="M46" s="14"/>
      <c r="N46" s="14"/>
      <c r="O46" s="15"/>
      <c r="P46" s="48"/>
      <c r="Q46" s="68"/>
      <c r="R46" s="58"/>
      <c r="S46" s="15"/>
      <c r="T46" s="60"/>
      <c r="U46" s="61"/>
      <c r="V46" s="61"/>
      <c r="W46" s="61"/>
      <c r="X46" s="61"/>
      <c r="Y46" s="73"/>
    </row>
    <row r="47" ht="15.75" spans="2:25">
      <c r="B47" s="6"/>
      <c r="C47" s="7"/>
      <c r="D47" s="14"/>
      <c r="E47" s="20"/>
      <c r="F47" s="15"/>
      <c r="G47" s="14"/>
      <c r="H47" s="15"/>
      <c r="I47" s="26"/>
      <c r="J47" s="26"/>
      <c r="K47" s="14"/>
      <c r="L47" s="15"/>
      <c r="M47" s="14"/>
      <c r="N47" s="14"/>
      <c r="O47" s="15"/>
      <c r="P47" s="48"/>
      <c r="Q47" s="68"/>
      <c r="R47" s="58"/>
      <c r="S47" s="15"/>
      <c r="T47" s="60"/>
      <c r="U47" s="61"/>
      <c r="V47" s="61"/>
      <c r="W47" s="61"/>
      <c r="X47" s="61"/>
      <c r="Y47" s="73"/>
    </row>
    <row r="48" ht="15.75" spans="2:25">
      <c r="B48" s="6"/>
      <c r="C48" s="7"/>
      <c r="D48" s="14"/>
      <c r="E48" s="20"/>
      <c r="F48" s="15"/>
      <c r="G48" s="14"/>
      <c r="H48" s="15"/>
      <c r="I48" s="26"/>
      <c r="J48" s="26"/>
      <c r="K48" s="14"/>
      <c r="L48" s="15"/>
      <c r="M48" s="14"/>
      <c r="N48" s="14"/>
      <c r="O48" s="15"/>
      <c r="P48" s="48"/>
      <c r="Q48" s="68"/>
      <c r="R48" s="58"/>
      <c r="S48" s="15"/>
      <c r="T48" s="60"/>
      <c r="U48" s="61"/>
      <c r="V48" s="61"/>
      <c r="W48" s="61"/>
      <c r="X48" s="61"/>
      <c r="Y48" s="73"/>
    </row>
    <row r="49" ht="15.75" spans="2:25">
      <c r="B49" s="6"/>
      <c r="C49" s="7"/>
      <c r="D49" s="14"/>
      <c r="E49" s="20"/>
      <c r="F49" s="15"/>
      <c r="G49" s="14"/>
      <c r="H49" s="15"/>
      <c r="I49" s="26"/>
      <c r="J49" s="26"/>
      <c r="K49" s="14"/>
      <c r="L49" s="15"/>
      <c r="M49" s="14"/>
      <c r="N49" s="14"/>
      <c r="O49" s="15"/>
      <c r="P49" s="48"/>
      <c r="Q49" s="68"/>
      <c r="R49" s="58"/>
      <c r="S49" s="15"/>
      <c r="T49" s="60"/>
      <c r="U49" s="61"/>
      <c r="V49" s="61"/>
      <c r="W49" s="61"/>
      <c r="X49" s="61"/>
      <c r="Y49" s="73"/>
    </row>
    <row r="50" ht="15.75" spans="2:25">
      <c r="B50" s="6"/>
      <c r="C50" s="7"/>
      <c r="D50" s="14"/>
      <c r="E50" s="20"/>
      <c r="F50" s="15"/>
      <c r="G50" s="14"/>
      <c r="H50" s="15"/>
      <c r="I50" s="26"/>
      <c r="J50" s="26"/>
      <c r="K50" s="14"/>
      <c r="L50" s="15"/>
      <c r="M50" s="14"/>
      <c r="N50" s="14"/>
      <c r="O50" s="15"/>
      <c r="P50" s="48"/>
      <c r="Q50" s="68"/>
      <c r="R50" s="58"/>
      <c r="S50" s="15"/>
      <c r="T50" s="60"/>
      <c r="U50" s="61"/>
      <c r="V50" s="61"/>
      <c r="W50" s="61"/>
      <c r="X50" s="61"/>
      <c r="Y50" s="73"/>
    </row>
    <row r="51" ht="15.75" spans="2:25">
      <c r="B51" s="6"/>
      <c r="C51" s="7"/>
      <c r="D51" s="14"/>
      <c r="E51" s="20"/>
      <c r="F51" s="15"/>
      <c r="G51" s="14"/>
      <c r="H51" s="15"/>
      <c r="I51" s="26"/>
      <c r="J51" s="26"/>
      <c r="K51" s="14"/>
      <c r="L51" s="15"/>
      <c r="M51" s="14"/>
      <c r="N51" s="14"/>
      <c r="O51" s="15"/>
      <c r="P51" s="48"/>
      <c r="Q51" s="68"/>
      <c r="R51" s="58"/>
      <c r="S51" s="15"/>
      <c r="T51" s="60"/>
      <c r="U51" s="61"/>
      <c r="V51" s="61"/>
      <c r="W51" s="61"/>
      <c r="X51" s="61"/>
      <c r="Y51" s="73"/>
    </row>
    <row r="52" ht="15.75" spans="2:25">
      <c r="B52" s="16"/>
      <c r="C52" s="30"/>
      <c r="D52" s="26"/>
      <c r="E52" s="26"/>
      <c r="F52" s="26"/>
      <c r="G52" s="14"/>
      <c r="H52" s="15"/>
      <c r="I52" s="26"/>
      <c r="J52" s="26"/>
      <c r="K52" s="26"/>
      <c r="L52" s="26"/>
      <c r="M52" s="26"/>
      <c r="N52" s="26"/>
      <c r="O52" s="26"/>
      <c r="P52" s="48"/>
      <c r="Q52" s="68"/>
      <c r="R52" s="26"/>
      <c r="S52" s="26"/>
      <c r="T52" s="61"/>
      <c r="U52" s="61"/>
      <c r="V52" s="61"/>
      <c r="W52" s="61"/>
      <c r="X52" s="61"/>
      <c r="Y52" s="73"/>
    </row>
    <row r="53" ht="15.75" spans="2:25">
      <c r="B53" s="1" t="s">
        <v>322</v>
      </c>
      <c r="C53" s="2"/>
      <c r="D53" s="3" t="s">
        <v>749</v>
      </c>
      <c r="E53" s="4"/>
      <c r="F53" s="5"/>
      <c r="G53" s="3" t="s">
        <v>750</v>
      </c>
      <c r="H53" s="5"/>
      <c r="I53" s="32" t="s">
        <v>751</v>
      </c>
      <c r="J53" s="32" t="s">
        <v>752</v>
      </c>
      <c r="K53" s="3" t="s">
        <v>8</v>
      </c>
      <c r="L53" s="5"/>
      <c r="M53" s="4" t="s">
        <v>753</v>
      </c>
      <c r="N53" s="3" t="s">
        <v>754</v>
      </c>
      <c r="O53" s="5"/>
      <c r="P53" s="3" t="s">
        <v>755</v>
      </c>
      <c r="Q53" s="5"/>
      <c r="R53" s="3" t="s">
        <v>756</v>
      </c>
      <c r="S53" s="5"/>
      <c r="T53" s="51" t="s">
        <v>757</v>
      </c>
      <c r="U53" s="52"/>
      <c r="V53" s="52"/>
      <c r="W53" s="52"/>
      <c r="X53" s="52"/>
      <c r="Y53" s="72"/>
    </row>
    <row r="54" ht="15.75" spans="2:25">
      <c r="B54" s="18" t="s">
        <v>330</v>
      </c>
      <c r="C54" s="31"/>
      <c r="D54" s="26"/>
      <c r="E54" s="26"/>
      <c r="F54" s="26"/>
      <c r="G54" s="26"/>
      <c r="H54" s="26"/>
      <c r="I54" s="26"/>
      <c r="J54" s="26"/>
      <c r="K54" s="43">
        <v>21544.56</v>
      </c>
      <c r="L54" s="43"/>
      <c r="M54" s="44">
        <v>6</v>
      </c>
      <c r="N54" s="45">
        <v>38753.8</v>
      </c>
      <c r="O54" s="45"/>
      <c r="P54" s="49"/>
      <c r="Q54" s="69"/>
      <c r="R54" s="70">
        <f>N54-P54</f>
        <v>38753.8</v>
      </c>
      <c r="S54" s="71"/>
      <c r="T54" s="61"/>
      <c r="U54" s="61"/>
      <c r="V54" s="61"/>
      <c r="W54" s="61"/>
      <c r="X54" s="61"/>
      <c r="Y54" s="73"/>
    </row>
    <row r="55" ht="15.75" spans="2:25">
      <c r="B55" s="6"/>
      <c r="C55" s="29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50"/>
      <c r="Q55" s="50"/>
      <c r="R55" s="26"/>
      <c r="S55" s="26"/>
      <c r="T55" s="61"/>
      <c r="U55" s="61"/>
      <c r="V55" s="61"/>
      <c r="W55" s="61"/>
      <c r="X55" s="61"/>
      <c r="Y55" s="73"/>
    </row>
    <row r="56" ht="15.75" spans="2:25">
      <c r="B56" s="6"/>
      <c r="C56" s="7"/>
      <c r="D56" s="14"/>
      <c r="E56" s="20"/>
      <c r="F56" s="15"/>
      <c r="G56" s="14"/>
      <c r="H56" s="15"/>
      <c r="I56" s="26"/>
      <c r="J56" s="26"/>
      <c r="K56" s="14"/>
      <c r="L56" s="15"/>
      <c r="M56" s="20"/>
      <c r="N56" s="14"/>
      <c r="O56" s="15"/>
      <c r="P56" s="40"/>
      <c r="Q56" s="57"/>
      <c r="R56" s="14"/>
      <c r="S56" s="15"/>
      <c r="T56" s="60"/>
      <c r="U56" s="61"/>
      <c r="V56" s="61"/>
      <c r="W56" s="61"/>
      <c r="X56" s="61"/>
      <c r="Y56" s="73"/>
    </row>
    <row r="57" ht="15.75" spans="2:25">
      <c r="B57" s="6"/>
      <c r="C57" s="7"/>
      <c r="D57" s="24"/>
      <c r="E57" s="25"/>
      <c r="F57" s="23"/>
      <c r="G57" s="14"/>
      <c r="H57" s="15"/>
      <c r="I57" s="26"/>
      <c r="J57" s="26"/>
      <c r="K57" s="24"/>
      <c r="L57" s="23"/>
      <c r="M57" s="25"/>
      <c r="N57" s="24"/>
      <c r="O57" s="23"/>
      <c r="P57" s="41"/>
      <c r="Q57" s="62"/>
      <c r="R57" s="24"/>
      <c r="S57" s="23"/>
      <c r="T57" s="60"/>
      <c r="U57" s="61"/>
      <c r="V57" s="61"/>
      <c r="W57" s="61"/>
      <c r="X57" s="61"/>
      <c r="Y57" s="73"/>
    </row>
    <row r="58" ht="15.75" spans="2:25">
      <c r="B58" s="6"/>
      <c r="C58" s="7"/>
      <c r="D58" s="24"/>
      <c r="E58" s="25"/>
      <c r="F58" s="23"/>
      <c r="G58" s="14"/>
      <c r="H58" s="15"/>
      <c r="I58" s="26"/>
      <c r="J58" s="26"/>
      <c r="K58" s="24"/>
      <c r="L58" s="23"/>
      <c r="M58" s="25"/>
      <c r="N58" s="24"/>
      <c r="O58" s="23"/>
      <c r="P58" s="41"/>
      <c r="Q58" s="62"/>
      <c r="R58" s="24"/>
      <c r="S58" s="23"/>
      <c r="T58" s="60"/>
      <c r="U58" s="61"/>
      <c r="V58" s="61"/>
      <c r="W58" s="61"/>
      <c r="X58" s="61"/>
      <c r="Y58" s="73"/>
    </row>
    <row r="59" ht="15.75" spans="2:25">
      <c r="B59" s="6"/>
      <c r="C59" s="7"/>
      <c r="D59" s="24"/>
      <c r="E59" s="25"/>
      <c r="F59" s="23"/>
      <c r="G59" s="14"/>
      <c r="H59" s="15"/>
      <c r="I59" s="26"/>
      <c r="J59" s="26"/>
      <c r="K59" s="24"/>
      <c r="L59" s="23"/>
      <c r="M59" s="25"/>
      <c r="N59" s="24"/>
      <c r="O59" s="23"/>
      <c r="P59" s="41"/>
      <c r="Q59" s="62"/>
      <c r="R59" s="24"/>
      <c r="S59" s="23"/>
      <c r="T59" s="60"/>
      <c r="U59" s="61"/>
      <c r="V59" s="61"/>
      <c r="W59" s="61"/>
      <c r="X59" s="61"/>
      <c r="Y59" s="73"/>
    </row>
    <row r="60" ht="15.75" spans="2:25">
      <c r="B60" s="6"/>
      <c r="C60" s="7"/>
      <c r="D60" s="24"/>
      <c r="E60" s="25"/>
      <c r="F60" s="23"/>
      <c r="G60" s="14"/>
      <c r="H60" s="15"/>
      <c r="I60" s="26"/>
      <c r="J60" s="26"/>
      <c r="K60" s="24"/>
      <c r="L60" s="23"/>
      <c r="M60" s="25"/>
      <c r="N60" s="24"/>
      <c r="O60" s="23"/>
      <c r="P60" s="40"/>
      <c r="Q60" s="57"/>
      <c r="R60" s="24"/>
      <c r="S60" s="23"/>
      <c r="T60" s="60"/>
      <c r="U60" s="61"/>
      <c r="V60" s="61"/>
      <c r="W60" s="61"/>
      <c r="X60" s="61"/>
      <c r="Y60" s="73"/>
    </row>
    <row r="61" ht="15.75" spans="2:25">
      <c r="B61" s="6"/>
      <c r="C61" s="7"/>
      <c r="D61" s="24"/>
      <c r="E61" s="25"/>
      <c r="F61" s="23"/>
      <c r="G61" s="14"/>
      <c r="H61" s="15"/>
      <c r="I61" s="26"/>
      <c r="J61" s="26"/>
      <c r="K61" s="24"/>
      <c r="L61" s="23"/>
      <c r="M61" s="25"/>
      <c r="N61" s="24"/>
      <c r="O61" s="23"/>
      <c r="P61" s="40"/>
      <c r="Q61" s="57"/>
      <c r="R61" s="24"/>
      <c r="S61" s="23"/>
      <c r="T61" s="60"/>
      <c r="U61" s="61"/>
      <c r="V61" s="61"/>
      <c r="W61" s="61"/>
      <c r="X61" s="61"/>
      <c r="Y61" s="73"/>
    </row>
    <row r="62" ht="15.75" spans="2:25">
      <c r="B62" s="6"/>
      <c r="C62" s="7"/>
      <c r="D62" s="24"/>
      <c r="E62" s="25"/>
      <c r="F62" s="23"/>
      <c r="G62" s="14"/>
      <c r="H62" s="15"/>
      <c r="I62" s="26"/>
      <c r="J62" s="26"/>
      <c r="K62" s="24"/>
      <c r="L62" s="23"/>
      <c r="M62" s="25"/>
      <c r="N62" s="24"/>
      <c r="O62" s="23"/>
      <c r="P62" s="40"/>
      <c r="Q62" s="57"/>
      <c r="R62" s="24"/>
      <c r="S62" s="23"/>
      <c r="T62" s="60"/>
      <c r="U62" s="61"/>
      <c r="V62" s="61"/>
      <c r="W62" s="61"/>
      <c r="X62" s="61"/>
      <c r="Y62" s="73"/>
    </row>
    <row r="63" ht="15.75" spans="2:25">
      <c r="B63" s="16"/>
      <c r="C63" s="17"/>
      <c r="D63" s="24"/>
      <c r="E63" s="25"/>
      <c r="F63" s="23"/>
      <c r="G63" s="24"/>
      <c r="H63" s="23"/>
      <c r="I63" s="26"/>
      <c r="J63" s="26"/>
      <c r="K63" s="24"/>
      <c r="L63" s="23"/>
      <c r="M63" s="25"/>
      <c r="N63" s="24"/>
      <c r="O63" s="23"/>
      <c r="P63" s="40"/>
      <c r="Q63" s="57"/>
      <c r="R63" s="24"/>
      <c r="S63" s="23"/>
      <c r="T63" s="64"/>
      <c r="U63" s="65"/>
      <c r="V63" s="65"/>
      <c r="W63" s="65"/>
      <c r="X63" s="65"/>
      <c r="Y63" s="74"/>
    </row>
    <row r="64" ht="15.75" spans="2:25">
      <c r="B64" s="1" t="s">
        <v>322</v>
      </c>
      <c r="C64" s="2"/>
      <c r="D64" s="3" t="s">
        <v>749</v>
      </c>
      <c r="E64" s="4"/>
      <c r="F64" s="5"/>
      <c r="G64" s="3" t="s">
        <v>750</v>
      </c>
      <c r="H64" s="5"/>
      <c r="I64" s="32" t="s">
        <v>751</v>
      </c>
      <c r="J64" s="32" t="s">
        <v>752</v>
      </c>
      <c r="K64" s="3" t="s">
        <v>8</v>
      </c>
      <c r="L64" s="5"/>
      <c r="M64" s="4" t="s">
        <v>753</v>
      </c>
      <c r="N64" s="3" t="s">
        <v>754</v>
      </c>
      <c r="O64" s="5"/>
      <c r="P64" s="3" t="s">
        <v>755</v>
      </c>
      <c r="Q64" s="5"/>
      <c r="R64" s="3" t="s">
        <v>756</v>
      </c>
      <c r="S64" s="5"/>
      <c r="T64" s="51" t="s">
        <v>757</v>
      </c>
      <c r="U64" s="52"/>
      <c r="V64" s="52"/>
      <c r="W64" s="52"/>
      <c r="X64" s="52"/>
      <c r="Y64" s="72"/>
    </row>
    <row r="65" ht="15.75" spans="2:25">
      <c r="B65" s="18" t="s">
        <v>327</v>
      </c>
      <c r="C65" s="31"/>
      <c r="D65" s="14"/>
      <c r="E65" s="20"/>
      <c r="F65" s="15"/>
      <c r="G65" s="14"/>
      <c r="H65" s="15"/>
      <c r="I65" s="26"/>
      <c r="J65" s="26"/>
      <c r="K65" s="43">
        <v>29387.33</v>
      </c>
      <c r="L65" s="43"/>
      <c r="M65" s="44">
        <v>7</v>
      </c>
      <c r="N65" s="45">
        <v>114615.75</v>
      </c>
      <c r="O65" s="45"/>
      <c r="P65" s="49"/>
      <c r="Q65" s="69"/>
      <c r="R65" s="54"/>
      <c r="S65" s="66"/>
      <c r="T65" s="60"/>
      <c r="U65" s="61"/>
      <c r="V65" s="61"/>
      <c r="W65" s="61"/>
      <c r="X65" s="61"/>
      <c r="Y65" s="73"/>
    </row>
    <row r="66" ht="15.75" spans="2:25">
      <c r="B66" s="6"/>
      <c r="C66" s="7"/>
      <c r="D66" s="14"/>
      <c r="E66" s="20"/>
      <c r="F66" s="15"/>
      <c r="G66" s="14"/>
      <c r="H66" s="15"/>
      <c r="I66" s="26"/>
      <c r="J66" s="26"/>
      <c r="K66" s="76"/>
      <c r="L66" s="77"/>
      <c r="M66" s="78"/>
      <c r="N66" s="76"/>
      <c r="O66" s="77"/>
      <c r="P66" s="49"/>
      <c r="Q66" s="69"/>
      <c r="R66" s="54"/>
      <c r="S66" s="66"/>
      <c r="T66" s="60"/>
      <c r="U66" s="61"/>
      <c r="V66" s="61"/>
      <c r="W66" s="61"/>
      <c r="X66" s="61"/>
      <c r="Y66" s="73"/>
    </row>
    <row r="67" ht="15.75" spans="2:25">
      <c r="B67" s="6"/>
      <c r="C67" s="7"/>
      <c r="D67" s="14"/>
      <c r="E67" s="20"/>
      <c r="F67" s="15"/>
      <c r="G67" s="14"/>
      <c r="H67" s="15"/>
      <c r="I67" s="26"/>
      <c r="J67" s="26"/>
      <c r="K67" s="14"/>
      <c r="L67" s="15"/>
      <c r="M67" s="20"/>
      <c r="N67" s="14"/>
      <c r="O67" s="15"/>
      <c r="P67" s="40"/>
      <c r="Q67" s="57"/>
      <c r="R67" s="54">
        <f>N65-P65-P66-P67</f>
        <v>114615.75</v>
      </c>
      <c r="S67" s="66"/>
      <c r="T67" s="60"/>
      <c r="U67" s="61"/>
      <c r="V67" s="61"/>
      <c r="W67" s="61"/>
      <c r="X67" s="61"/>
      <c r="Y67" s="73"/>
    </row>
    <row r="68" ht="15.75" spans="2:25">
      <c r="B68" s="6"/>
      <c r="C68" s="7"/>
      <c r="D68" s="14"/>
      <c r="E68" s="20"/>
      <c r="F68" s="15"/>
      <c r="G68" s="14"/>
      <c r="H68" s="15"/>
      <c r="I68" s="26"/>
      <c r="J68" s="26"/>
      <c r="K68" s="14"/>
      <c r="L68" s="15"/>
      <c r="M68" s="20"/>
      <c r="N68" s="14"/>
      <c r="O68" s="15"/>
      <c r="P68" s="40"/>
      <c r="Q68" s="57"/>
      <c r="R68" s="14"/>
      <c r="S68" s="15"/>
      <c r="T68" s="60"/>
      <c r="U68" s="61"/>
      <c r="V68" s="61"/>
      <c r="W68" s="61"/>
      <c r="X68" s="61"/>
      <c r="Y68" s="73"/>
    </row>
    <row r="69" ht="15.75" spans="2:25">
      <c r="B69" s="6"/>
      <c r="C69" s="7"/>
      <c r="D69" s="14"/>
      <c r="E69" s="20"/>
      <c r="F69" s="15"/>
      <c r="G69" s="14"/>
      <c r="H69" s="15"/>
      <c r="I69" s="26"/>
      <c r="J69" s="26"/>
      <c r="K69" s="14"/>
      <c r="L69" s="15"/>
      <c r="M69" s="20"/>
      <c r="N69" s="14"/>
      <c r="O69" s="15"/>
      <c r="P69" s="40"/>
      <c r="Q69" s="57"/>
      <c r="R69" s="14"/>
      <c r="S69" s="15"/>
      <c r="T69" s="60"/>
      <c r="U69" s="61"/>
      <c r="V69" s="61"/>
      <c r="W69" s="61"/>
      <c r="X69" s="61"/>
      <c r="Y69" s="73"/>
    </row>
    <row r="70" ht="15.75" spans="2:25">
      <c r="B70" s="6"/>
      <c r="C70" s="7"/>
      <c r="D70" s="14"/>
      <c r="E70" s="20"/>
      <c r="F70" s="15"/>
      <c r="G70" s="14"/>
      <c r="H70" s="15"/>
      <c r="I70" s="26"/>
      <c r="J70" s="26"/>
      <c r="K70" s="14"/>
      <c r="L70" s="15"/>
      <c r="M70" s="20"/>
      <c r="N70" s="14"/>
      <c r="O70" s="15"/>
      <c r="P70" s="40"/>
      <c r="Q70" s="57"/>
      <c r="R70" s="14"/>
      <c r="S70" s="15"/>
      <c r="T70" s="60"/>
      <c r="U70" s="61"/>
      <c r="V70" s="61"/>
      <c r="W70" s="61"/>
      <c r="X70" s="61"/>
      <c r="Y70" s="73"/>
    </row>
    <row r="71" ht="15.75" spans="2:25">
      <c r="B71" s="6"/>
      <c r="C71" s="7"/>
      <c r="D71" s="14"/>
      <c r="E71" s="20"/>
      <c r="F71" s="15"/>
      <c r="G71" s="14"/>
      <c r="H71" s="15"/>
      <c r="I71" s="26"/>
      <c r="J71" s="26"/>
      <c r="K71" s="14"/>
      <c r="L71" s="15"/>
      <c r="M71" s="20"/>
      <c r="N71" s="14"/>
      <c r="O71" s="15"/>
      <c r="P71" s="40"/>
      <c r="Q71" s="57"/>
      <c r="R71" s="14"/>
      <c r="S71" s="15"/>
      <c r="T71" s="60"/>
      <c r="U71" s="61"/>
      <c r="V71" s="61"/>
      <c r="W71" s="61"/>
      <c r="X71" s="61"/>
      <c r="Y71" s="73"/>
    </row>
    <row r="72" ht="15.75" spans="2:25">
      <c r="B72" s="6"/>
      <c r="C72" s="7"/>
      <c r="D72" s="14"/>
      <c r="E72" s="20"/>
      <c r="F72" s="15"/>
      <c r="G72" s="14"/>
      <c r="H72" s="15"/>
      <c r="I72" s="26"/>
      <c r="J72" s="26"/>
      <c r="K72" s="14"/>
      <c r="L72" s="15"/>
      <c r="M72" s="20"/>
      <c r="N72" s="14"/>
      <c r="O72" s="15"/>
      <c r="P72" s="40"/>
      <c r="Q72" s="57"/>
      <c r="R72" s="14"/>
      <c r="S72" s="15"/>
      <c r="T72" s="60"/>
      <c r="U72" s="61"/>
      <c r="V72" s="61"/>
      <c r="W72" s="61"/>
      <c r="X72" s="61"/>
      <c r="Y72" s="73"/>
    </row>
    <row r="73" ht="15.75" spans="2:25">
      <c r="B73" s="6"/>
      <c r="C73" s="7"/>
      <c r="D73" s="14"/>
      <c r="E73" s="20"/>
      <c r="F73" s="15"/>
      <c r="G73" s="14"/>
      <c r="H73" s="15"/>
      <c r="I73" s="26"/>
      <c r="J73" s="26"/>
      <c r="K73" s="14"/>
      <c r="L73" s="15"/>
      <c r="M73" s="20"/>
      <c r="N73" s="14"/>
      <c r="O73" s="15"/>
      <c r="P73" s="40"/>
      <c r="Q73" s="57"/>
      <c r="R73" s="14"/>
      <c r="S73" s="15"/>
      <c r="T73" s="60"/>
      <c r="U73" s="61"/>
      <c r="V73" s="61"/>
      <c r="W73" s="61"/>
      <c r="X73" s="61"/>
      <c r="Y73" s="73"/>
    </row>
    <row r="74" ht="15.75" spans="2:25">
      <c r="B74" s="6"/>
      <c r="C74" s="7"/>
      <c r="D74" s="14"/>
      <c r="E74" s="20"/>
      <c r="F74" s="15"/>
      <c r="G74" s="14"/>
      <c r="H74" s="15"/>
      <c r="I74" s="26"/>
      <c r="J74" s="26"/>
      <c r="K74" s="14"/>
      <c r="L74" s="15"/>
      <c r="M74" s="20"/>
      <c r="N74" s="14"/>
      <c r="O74" s="15"/>
      <c r="P74" s="40"/>
      <c r="Q74" s="57"/>
      <c r="R74" s="14"/>
      <c r="S74" s="15"/>
      <c r="T74" s="60"/>
      <c r="U74" s="61"/>
      <c r="V74" s="61"/>
      <c r="W74" s="61"/>
      <c r="X74" s="61"/>
      <c r="Y74" s="73"/>
    </row>
    <row r="75" ht="15.75" spans="2:25">
      <c r="B75" s="16"/>
      <c r="C75" s="17"/>
      <c r="D75" s="24"/>
      <c r="E75" s="25"/>
      <c r="F75" s="23"/>
      <c r="G75" s="28"/>
      <c r="H75" s="28"/>
      <c r="I75" s="26"/>
      <c r="J75" s="26"/>
      <c r="K75" s="24"/>
      <c r="L75" s="23"/>
      <c r="M75" s="25"/>
      <c r="N75" s="14"/>
      <c r="O75" s="15"/>
      <c r="P75" s="40"/>
      <c r="Q75" s="57"/>
      <c r="R75" s="24"/>
      <c r="S75" s="23"/>
      <c r="T75" s="64"/>
      <c r="U75" s="65"/>
      <c r="V75" s="65"/>
      <c r="W75" s="65"/>
      <c r="X75" s="65"/>
      <c r="Y75" s="74"/>
    </row>
    <row r="76" ht="15.75" spans="2:25">
      <c r="B76" s="1" t="s">
        <v>322</v>
      </c>
      <c r="C76" s="2"/>
      <c r="D76" s="3" t="s">
        <v>749</v>
      </c>
      <c r="E76" s="4"/>
      <c r="F76" s="5"/>
      <c r="G76" s="3" t="s">
        <v>750</v>
      </c>
      <c r="H76" s="5"/>
      <c r="I76" s="32" t="s">
        <v>751</v>
      </c>
      <c r="J76" s="32" t="s">
        <v>752</v>
      </c>
      <c r="K76" s="3" t="s">
        <v>8</v>
      </c>
      <c r="L76" s="5"/>
      <c r="M76" s="4" t="s">
        <v>753</v>
      </c>
      <c r="N76" s="3" t="s">
        <v>754</v>
      </c>
      <c r="O76" s="5"/>
      <c r="P76" s="3" t="s">
        <v>755</v>
      </c>
      <c r="Q76" s="5"/>
      <c r="R76" s="3" t="s">
        <v>756</v>
      </c>
      <c r="S76" s="5"/>
      <c r="T76" s="51" t="s">
        <v>757</v>
      </c>
      <c r="U76" s="52"/>
      <c r="V76" s="52"/>
      <c r="W76" s="52"/>
      <c r="X76" s="52"/>
      <c r="Y76" s="72"/>
    </row>
    <row r="77" ht="15.75" spans="2:25">
      <c r="B77" s="6" t="s">
        <v>332</v>
      </c>
      <c r="C77" s="29"/>
      <c r="D77" s="14"/>
      <c r="E77" s="20"/>
      <c r="F77" s="15"/>
      <c r="G77" s="14"/>
      <c r="H77" s="15"/>
      <c r="I77" s="26"/>
      <c r="J77" s="26"/>
      <c r="K77" s="33">
        <v>28726.08</v>
      </c>
      <c r="L77" s="34"/>
      <c r="M77" s="79">
        <v>8</v>
      </c>
      <c r="N77" s="36">
        <v>102853.8</v>
      </c>
      <c r="O77" s="37"/>
      <c r="P77" s="47"/>
      <c r="Q77" s="67"/>
      <c r="R77" s="54">
        <f>N77-P77-P78-P79-P80-P81-P82-P83-P84-P85-P86</f>
        <v>102853.8</v>
      </c>
      <c r="S77" s="66"/>
      <c r="T77" s="60"/>
      <c r="U77" s="61"/>
      <c r="V77" s="61"/>
      <c r="W77" s="61"/>
      <c r="X77" s="61"/>
      <c r="Y77" s="73"/>
    </row>
    <row r="78" ht="15.75" spans="2:25">
      <c r="B78" s="6"/>
      <c r="C78" s="29"/>
      <c r="D78" s="14"/>
      <c r="E78" s="20"/>
      <c r="F78" s="15"/>
      <c r="G78" s="14"/>
      <c r="H78" s="15"/>
      <c r="I78" s="26"/>
      <c r="J78" s="26"/>
      <c r="K78" s="14"/>
      <c r="L78" s="15"/>
      <c r="M78" s="20"/>
      <c r="N78" s="14"/>
      <c r="O78" s="15"/>
      <c r="P78" s="48"/>
      <c r="Q78" s="68"/>
      <c r="R78" s="14"/>
      <c r="S78" s="15"/>
      <c r="T78" s="60"/>
      <c r="U78" s="61"/>
      <c r="V78" s="61"/>
      <c r="W78" s="61"/>
      <c r="X78" s="61"/>
      <c r="Y78" s="73"/>
    </row>
    <row r="79" ht="15.75" spans="2:25">
      <c r="B79" s="6"/>
      <c r="C79" s="29"/>
      <c r="D79" s="14"/>
      <c r="E79" s="20"/>
      <c r="F79" s="15"/>
      <c r="G79" s="14"/>
      <c r="H79" s="15"/>
      <c r="I79" s="26"/>
      <c r="J79" s="26"/>
      <c r="K79" s="14"/>
      <c r="L79" s="15"/>
      <c r="M79" s="20"/>
      <c r="N79" s="14"/>
      <c r="O79" s="15"/>
      <c r="P79" s="48"/>
      <c r="Q79" s="68"/>
      <c r="R79" s="14"/>
      <c r="S79" s="15"/>
      <c r="T79" s="60"/>
      <c r="U79" s="61"/>
      <c r="V79" s="61"/>
      <c r="W79" s="61"/>
      <c r="X79" s="61"/>
      <c r="Y79" s="73"/>
    </row>
    <row r="80" ht="15.75" spans="2:25">
      <c r="B80" s="6"/>
      <c r="C80" s="29"/>
      <c r="D80" s="14"/>
      <c r="E80" s="20"/>
      <c r="F80" s="15"/>
      <c r="G80" s="14"/>
      <c r="H80" s="15"/>
      <c r="I80" s="26"/>
      <c r="J80" s="26"/>
      <c r="K80" s="14"/>
      <c r="L80" s="15"/>
      <c r="M80" s="20"/>
      <c r="N80" s="14"/>
      <c r="O80" s="15"/>
      <c r="P80" s="48"/>
      <c r="Q80" s="68"/>
      <c r="R80" s="14"/>
      <c r="S80" s="15"/>
      <c r="T80" s="60"/>
      <c r="U80" s="61"/>
      <c r="V80" s="61"/>
      <c r="W80" s="61"/>
      <c r="X80" s="61"/>
      <c r="Y80" s="73"/>
    </row>
    <row r="81" ht="15.75" spans="2:25">
      <c r="B81" s="6"/>
      <c r="C81" s="29"/>
      <c r="D81" s="14"/>
      <c r="E81" s="20"/>
      <c r="F81" s="15"/>
      <c r="G81" s="14"/>
      <c r="H81" s="15"/>
      <c r="I81" s="26"/>
      <c r="J81" s="26"/>
      <c r="K81" s="14"/>
      <c r="L81" s="15"/>
      <c r="M81" s="20"/>
      <c r="N81" s="14"/>
      <c r="O81" s="15"/>
      <c r="P81" s="48"/>
      <c r="Q81" s="68"/>
      <c r="R81" s="14"/>
      <c r="S81" s="15"/>
      <c r="T81" s="60"/>
      <c r="U81" s="61"/>
      <c r="V81" s="61"/>
      <c r="W81" s="61"/>
      <c r="X81" s="61"/>
      <c r="Y81" s="73"/>
    </row>
    <row r="82" ht="15.75" spans="2:25">
      <c r="B82" s="6"/>
      <c r="C82" s="29"/>
      <c r="D82" s="14"/>
      <c r="E82" s="20"/>
      <c r="F82" s="15"/>
      <c r="G82" s="14"/>
      <c r="H82" s="15"/>
      <c r="I82" s="26"/>
      <c r="J82" s="26"/>
      <c r="K82" s="14"/>
      <c r="L82" s="15"/>
      <c r="M82" s="20"/>
      <c r="N82" s="14"/>
      <c r="O82" s="15"/>
      <c r="P82" s="48"/>
      <c r="Q82" s="68"/>
      <c r="R82" s="14"/>
      <c r="S82" s="15"/>
      <c r="T82" s="60"/>
      <c r="U82" s="61"/>
      <c r="V82" s="61"/>
      <c r="W82" s="61"/>
      <c r="X82" s="61"/>
      <c r="Y82" s="73"/>
    </row>
    <row r="83" ht="15.75" spans="2:25">
      <c r="B83" s="6"/>
      <c r="C83" s="7"/>
      <c r="D83" s="14"/>
      <c r="E83" s="20"/>
      <c r="F83" s="15"/>
      <c r="G83" s="14"/>
      <c r="H83" s="15"/>
      <c r="I83" s="26"/>
      <c r="J83" s="26"/>
      <c r="K83" s="14"/>
      <c r="L83" s="15"/>
      <c r="M83" s="20"/>
      <c r="N83" s="14"/>
      <c r="O83" s="15"/>
      <c r="P83" s="48"/>
      <c r="Q83" s="68"/>
      <c r="R83" s="14"/>
      <c r="S83" s="15"/>
      <c r="T83" s="60"/>
      <c r="U83" s="61"/>
      <c r="V83" s="61"/>
      <c r="W83" s="61"/>
      <c r="X83" s="61"/>
      <c r="Y83" s="73"/>
    </row>
    <row r="84" ht="15.75" spans="2:25">
      <c r="B84" s="6"/>
      <c r="C84" s="7"/>
      <c r="D84" s="14"/>
      <c r="E84" s="20"/>
      <c r="F84" s="15"/>
      <c r="G84" s="14"/>
      <c r="H84" s="15"/>
      <c r="I84" s="26"/>
      <c r="J84" s="26"/>
      <c r="K84" s="14"/>
      <c r="L84" s="15"/>
      <c r="M84" s="20"/>
      <c r="N84" s="14"/>
      <c r="O84" s="15"/>
      <c r="P84" s="48"/>
      <c r="Q84" s="68"/>
      <c r="R84" s="14"/>
      <c r="S84" s="15"/>
      <c r="T84" s="60"/>
      <c r="U84" s="61"/>
      <c r="V84" s="61"/>
      <c r="W84" s="61"/>
      <c r="X84" s="61"/>
      <c r="Y84" s="73"/>
    </row>
    <row r="85" ht="15.75" spans="2:25">
      <c r="B85" s="6"/>
      <c r="C85" s="7"/>
      <c r="D85" s="14"/>
      <c r="E85" s="20"/>
      <c r="F85" s="15"/>
      <c r="G85" s="14"/>
      <c r="H85" s="15"/>
      <c r="I85" s="26"/>
      <c r="J85" s="26"/>
      <c r="K85" s="14"/>
      <c r="L85" s="15"/>
      <c r="M85" s="20"/>
      <c r="N85" s="14"/>
      <c r="O85" s="15"/>
      <c r="P85" s="48"/>
      <c r="Q85" s="68"/>
      <c r="R85" s="14"/>
      <c r="S85" s="15"/>
      <c r="T85" s="60"/>
      <c r="U85" s="61"/>
      <c r="V85" s="61"/>
      <c r="W85" s="61"/>
      <c r="X85" s="61"/>
      <c r="Y85" s="73"/>
    </row>
    <row r="86" ht="15.75" spans="2:25">
      <c r="B86" s="6"/>
      <c r="C86" s="7"/>
      <c r="D86" s="14"/>
      <c r="E86" s="20"/>
      <c r="F86" s="15"/>
      <c r="G86" s="14"/>
      <c r="H86" s="15"/>
      <c r="I86" s="26"/>
      <c r="J86" s="26"/>
      <c r="K86" s="14"/>
      <c r="L86" s="15"/>
      <c r="M86" s="20"/>
      <c r="N86" s="14"/>
      <c r="O86" s="15"/>
      <c r="P86" s="48"/>
      <c r="Q86" s="68"/>
      <c r="R86" s="14"/>
      <c r="S86" s="15"/>
      <c r="T86" s="60"/>
      <c r="U86" s="61"/>
      <c r="V86" s="61"/>
      <c r="W86" s="61"/>
      <c r="X86" s="61"/>
      <c r="Y86" s="73"/>
    </row>
    <row r="87" ht="15.75" spans="2:25">
      <c r="B87" s="1" t="s">
        <v>322</v>
      </c>
      <c r="C87" s="2"/>
      <c r="D87" s="3" t="s">
        <v>749</v>
      </c>
      <c r="E87" s="4"/>
      <c r="F87" s="5"/>
      <c r="G87" s="3" t="s">
        <v>750</v>
      </c>
      <c r="H87" s="5"/>
      <c r="I87" s="32" t="s">
        <v>751</v>
      </c>
      <c r="J87" s="32" t="s">
        <v>752</v>
      </c>
      <c r="K87" s="3" t="s">
        <v>8</v>
      </c>
      <c r="L87" s="5"/>
      <c r="M87" s="4" t="s">
        <v>753</v>
      </c>
      <c r="N87" s="3" t="s">
        <v>754</v>
      </c>
      <c r="O87" s="5"/>
      <c r="P87" s="3" t="s">
        <v>755</v>
      </c>
      <c r="Q87" s="5"/>
      <c r="R87" s="3" t="s">
        <v>756</v>
      </c>
      <c r="S87" s="5"/>
      <c r="T87" s="51" t="s">
        <v>757</v>
      </c>
      <c r="U87" s="52"/>
      <c r="V87" s="52"/>
      <c r="W87" s="52"/>
      <c r="X87" s="52"/>
      <c r="Y87" s="72"/>
    </row>
    <row r="88" ht="15.75" spans="2:25">
      <c r="B88" s="75" t="s">
        <v>341</v>
      </c>
      <c r="C88" s="75"/>
      <c r="D88" s="11"/>
      <c r="E88" s="12"/>
      <c r="F88" s="13"/>
      <c r="G88" s="11"/>
      <c r="H88" s="13"/>
      <c r="I88" s="80"/>
      <c r="J88" s="80"/>
      <c r="K88" s="35">
        <v>0</v>
      </c>
      <c r="L88" s="34"/>
      <c r="M88" s="79"/>
      <c r="N88" s="36">
        <v>64004</v>
      </c>
      <c r="O88" s="37"/>
      <c r="P88" s="81"/>
      <c r="Q88" s="84"/>
      <c r="R88" s="54">
        <f>N88-P88-P89-P90-P91-P92-P93-P94-P95-P96</f>
        <v>64004</v>
      </c>
      <c r="S88" s="66"/>
      <c r="T88" s="12"/>
      <c r="U88" s="12"/>
      <c r="V88" s="12"/>
      <c r="W88" s="12"/>
      <c r="X88" s="12"/>
      <c r="Y88" s="13"/>
    </row>
    <row r="89" ht="15.75" spans="2:25">
      <c r="B89" s="75"/>
      <c r="C89" s="75"/>
      <c r="D89" s="14"/>
      <c r="E89" s="20"/>
      <c r="F89" s="15"/>
      <c r="G89" s="14"/>
      <c r="H89" s="15"/>
      <c r="I89" s="82"/>
      <c r="J89" s="82"/>
      <c r="K89" s="14"/>
      <c r="L89" s="15"/>
      <c r="M89" s="20"/>
      <c r="N89" s="14"/>
      <c r="O89" s="15"/>
      <c r="P89" s="83"/>
      <c r="Q89" s="85"/>
      <c r="R89" s="14"/>
      <c r="S89" s="15"/>
      <c r="T89" s="60"/>
      <c r="U89" s="61"/>
      <c r="V89" s="61"/>
      <c r="W89" s="61"/>
      <c r="X89" s="61"/>
      <c r="Y89" s="73"/>
    </row>
    <row r="90" ht="15.75" spans="2:25">
      <c r="B90" s="75"/>
      <c r="C90" s="75"/>
      <c r="D90" s="14"/>
      <c r="E90" s="20"/>
      <c r="F90" s="15"/>
      <c r="G90" s="14"/>
      <c r="H90" s="15"/>
      <c r="I90" s="82"/>
      <c r="J90" s="82"/>
      <c r="K90" s="14"/>
      <c r="L90" s="15"/>
      <c r="M90" s="20"/>
      <c r="N90" s="14"/>
      <c r="O90" s="15"/>
      <c r="P90" s="83"/>
      <c r="Q90" s="85"/>
      <c r="R90" s="14"/>
      <c r="S90" s="15"/>
      <c r="T90" s="60"/>
      <c r="U90" s="61"/>
      <c r="V90" s="61"/>
      <c r="W90" s="61"/>
      <c r="X90" s="61"/>
      <c r="Y90" s="73"/>
    </row>
    <row r="91" ht="15.75" spans="2:25">
      <c r="B91" s="75"/>
      <c r="C91" s="75"/>
      <c r="D91" s="14"/>
      <c r="E91" s="20"/>
      <c r="F91" s="15"/>
      <c r="G91" s="14"/>
      <c r="H91" s="15"/>
      <c r="I91" s="82"/>
      <c r="J91" s="82"/>
      <c r="K91" s="14"/>
      <c r="L91" s="15"/>
      <c r="M91" s="20"/>
      <c r="N91" s="14"/>
      <c r="O91" s="15"/>
      <c r="P91" s="83"/>
      <c r="Q91" s="85"/>
      <c r="R91" s="14"/>
      <c r="S91" s="15"/>
      <c r="T91" s="60"/>
      <c r="U91" s="61"/>
      <c r="V91" s="61"/>
      <c r="W91" s="61"/>
      <c r="X91" s="61"/>
      <c r="Y91" s="73"/>
    </row>
    <row r="92" ht="15.75" spans="2:25">
      <c r="B92" s="75"/>
      <c r="C92" s="75"/>
      <c r="D92" s="14"/>
      <c r="E92" s="20"/>
      <c r="F92" s="15"/>
      <c r="G92" s="14"/>
      <c r="H92" s="15"/>
      <c r="I92" s="26"/>
      <c r="J92" s="82"/>
      <c r="K92" s="14"/>
      <c r="L92" s="15"/>
      <c r="M92" s="20"/>
      <c r="N92" s="14"/>
      <c r="O92" s="15"/>
      <c r="P92" s="83"/>
      <c r="Q92" s="85"/>
      <c r="R92" s="14"/>
      <c r="S92" s="15"/>
      <c r="T92" s="60"/>
      <c r="U92" s="61"/>
      <c r="V92" s="61"/>
      <c r="W92" s="61"/>
      <c r="X92" s="61"/>
      <c r="Y92" s="73"/>
    </row>
    <row r="93" ht="15.75" spans="2:25">
      <c r="B93" s="75"/>
      <c r="C93" s="75"/>
      <c r="D93" s="14"/>
      <c r="E93" s="20"/>
      <c r="F93" s="15"/>
      <c r="G93" s="14"/>
      <c r="H93" s="15"/>
      <c r="I93" s="26"/>
      <c r="J93" s="26"/>
      <c r="K93" s="14"/>
      <c r="L93" s="15"/>
      <c r="M93" s="20"/>
      <c r="N93" s="14"/>
      <c r="O93" s="15"/>
      <c r="P93" s="83"/>
      <c r="Q93" s="85"/>
      <c r="R93" s="14"/>
      <c r="S93" s="15"/>
      <c r="T93" s="60"/>
      <c r="U93" s="61"/>
      <c r="V93" s="61"/>
      <c r="W93" s="61"/>
      <c r="X93" s="61"/>
      <c r="Y93" s="73"/>
    </row>
    <row r="94" ht="15.75" spans="2:25">
      <c r="B94" s="75"/>
      <c r="C94" s="75"/>
      <c r="D94" s="14"/>
      <c r="E94" s="20"/>
      <c r="F94" s="15"/>
      <c r="G94" s="14"/>
      <c r="H94" s="15"/>
      <c r="I94" s="26"/>
      <c r="J94" s="26"/>
      <c r="K94" s="14"/>
      <c r="L94" s="15"/>
      <c r="M94" s="20"/>
      <c r="N94" s="14"/>
      <c r="O94" s="15"/>
      <c r="P94" s="83"/>
      <c r="Q94" s="85"/>
      <c r="R94" s="14"/>
      <c r="S94" s="15"/>
      <c r="T94" s="60"/>
      <c r="U94" s="61"/>
      <c r="V94" s="61"/>
      <c r="W94" s="61"/>
      <c r="X94" s="61"/>
      <c r="Y94" s="73"/>
    </row>
    <row r="95" ht="15.75" spans="2:25">
      <c r="B95" s="75"/>
      <c r="C95" s="75"/>
      <c r="D95" s="14"/>
      <c r="E95" s="20"/>
      <c r="F95" s="15"/>
      <c r="G95" s="14"/>
      <c r="H95" s="15"/>
      <c r="I95" s="26"/>
      <c r="J95" s="26"/>
      <c r="K95" s="14"/>
      <c r="L95" s="15"/>
      <c r="M95" s="20"/>
      <c r="N95" s="14"/>
      <c r="O95" s="15"/>
      <c r="P95" s="83"/>
      <c r="Q95" s="85"/>
      <c r="R95" s="14"/>
      <c r="S95" s="15"/>
      <c r="T95" s="60"/>
      <c r="U95" s="61"/>
      <c r="V95" s="61"/>
      <c r="W95" s="61"/>
      <c r="X95" s="61"/>
      <c r="Y95" s="73"/>
    </row>
    <row r="96" ht="15.75" spans="2:25">
      <c r="B96" s="75"/>
      <c r="C96" s="75"/>
      <c r="D96" s="14"/>
      <c r="E96" s="20"/>
      <c r="F96" s="15"/>
      <c r="G96" s="14"/>
      <c r="H96" s="15"/>
      <c r="I96" s="26"/>
      <c r="J96" s="26"/>
      <c r="K96" s="14"/>
      <c r="L96" s="15"/>
      <c r="M96" s="20"/>
      <c r="N96" s="14"/>
      <c r="O96" s="15"/>
      <c r="P96" s="83"/>
      <c r="Q96" s="85"/>
      <c r="R96" s="14"/>
      <c r="S96" s="15"/>
      <c r="T96" s="60"/>
      <c r="U96" s="61"/>
      <c r="V96" s="61"/>
      <c r="W96" s="61"/>
      <c r="X96" s="61"/>
      <c r="Y96" s="73"/>
    </row>
  </sheetData>
  <mergeCells count="586">
    <mergeCell ref="B3:C3"/>
    <mergeCell ref="D3:F3"/>
    <mergeCell ref="G3:H3"/>
    <mergeCell ref="K3:L3"/>
    <mergeCell ref="N3:O3"/>
    <mergeCell ref="P3:Q3"/>
    <mergeCell ref="R3:S3"/>
    <mergeCell ref="T3:Y3"/>
    <mergeCell ref="D4:F4"/>
    <mergeCell ref="G4:H4"/>
    <mergeCell ref="K4:L4"/>
    <mergeCell ref="N4:O4"/>
    <mergeCell ref="P4:Q4"/>
    <mergeCell ref="R4:S4"/>
    <mergeCell ref="T4:Y4"/>
    <mergeCell ref="D5:F5"/>
    <mergeCell ref="G5:H5"/>
    <mergeCell ref="K5:L5"/>
    <mergeCell ref="N5:O5"/>
    <mergeCell ref="P5:Q5"/>
    <mergeCell ref="R5:S5"/>
    <mergeCell ref="T5:Y5"/>
    <mergeCell ref="D6:F6"/>
    <mergeCell ref="G6:H6"/>
    <mergeCell ref="K6:L6"/>
    <mergeCell ref="N6:O6"/>
    <mergeCell ref="P6:Q6"/>
    <mergeCell ref="R6:S6"/>
    <mergeCell ref="T6:Y6"/>
    <mergeCell ref="D7:F7"/>
    <mergeCell ref="G7:H7"/>
    <mergeCell ref="K7:L7"/>
    <mergeCell ref="N7:O7"/>
    <mergeCell ref="P7:Q7"/>
    <mergeCell ref="R7:S7"/>
    <mergeCell ref="T7:Y7"/>
    <mergeCell ref="D8:F8"/>
    <mergeCell ref="G8:H8"/>
    <mergeCell ref="K8:L8"/>
    <mergeCell ref="N8:O8"/>
    <mergeCell ref="P8:Q8"/>
    <mergeCell ref="R8:S8"/>
    <mergeCell ref="T8:Y8"/>
    <mergeCell ref="D9:F9"/>
    <mergeCell ref="G9:H9"/>
    <mergeCell ref="K9:L9"/>
    <mergeCell ref="N9:O9"/>
    <mergeCell ref="P9:Q9"/>
    <mergeCell ref="R9:S9"/>
    <mergeCell ref="T9:Y9"/>
    <mergeCell ref="D10:F10"/>
    <mergeCell ref="G10:H10"/>
    <mergeCell ref="K10:L10"/>
    <mergeCell ref="N10:O10"/>
    <mergeCell ref="P10:Q10"/>
    <mergeCell ref="R10:S10"/>
    <mergeCell ref="T10:Y10"/>
    <mergeCell ref="B11:C11"/>
    <mergeCell ref="D11:F11"/>
    <mergeCell ref="G11:H11"/>
    <mergeCell ref="K11:L11"/>
    <mergeCell ref="N11:O11"/>
    <mergeCell ref="P11:Q11"/>
    <mergeCell ref="R11:S11"/>
    <mergeCell ref="T11:Y11"/>
    <mergeCell ref="D12:F12"/>
    <mergeCell ref="G12:H12"/>
    <mergeCell ref="K12:L12"/>
    <mergeCell ref="N12:O12"/>
    <mergeCell ref="P12:Q12"/>
    <mergeCell ref="R12:S12"/>
    <mergeCell ref="T12:Y12"/>
    <mergeCell ref="D13:F13"/>
    <mergeCell ref="G13:H13"/>
    <mergeCell ref="K13:L13"/>
    <mergeCell ref="N13:O13"/>
    <mergeCell ref="P13:Q13"/>
    <mergeCell ref="R13:S13"/>
    <mergeCell ref="T13:Y13"/>
    <mergeCell ref="D14:F14"/>
    <mergeCell ref="G14:H14"/>
    <mergeCell ref="K14:L14"/>
    <mergeCell ref="N14:O14"/>
    <mergeCell ref="P14:Q14"/>
    <mergeCell ref="R14:S14"/>
    <mergeCell ref="T14:Y14"/>
    <mergeCell ref="G15:H15"/>
    <mergeCell ref="K15:L15"/>
    <mergeCell ref="N15:O15"/>
    <mergeCell ref="P15:Q15"/>
    <mergeCell ref="R15:S15"/>
    <mergeCell ref="T15:Y15"/>
    <mergeCell ref="K16:L16"/>
    <mergeCell ref="N16:O16"/>
    <mergeCell ref="P16:Q16"/>
    <mergeCell ref="R16:S16"/>
    <mergeCell ref="T16:Y16"/>
    <mergeCell ref="K17:L17"/>
    <mergeCell ref="N17:O17"/>
    <mergeCell ref="P17:Q17"/>
    <mergeCell ref="T17:Y17"/>
    <mergeCell ref="G18:H18"/>
    <mergeCell ref="K18:L18"/>
    <mergeCell ref="N18:O18"/>
    <mergeCell ref="P18:Q18"/>
    <mergeCell ref="R18:S18"/>
    <mergeCell ref="T18:Y18"/>
    <mergeCell ref="K19:L19"/>
    <mergeCell ref="N19:O19"/>
    <mergeCell ref="P19:Q19"/>
    <mergeCell ref="T19:Y19"/>
    <mergeCell ref="K20:L20"/>
    <mergeCell ref="N20:O20"/>
    <mergeCell ref="P20:Q20"/>
    <mergeCell ref="R20:S20"/>
    <mergeCell ref="T20:Y20"/>
    <mergeCell ref="D21:F21"/>
    <mergeCell ref="G21:H21"/>
    <mergeCell ref="K21:L21"/>
    <mergeCell ref="N21:O21"/>
    <mergeCell ref="P21:Q21"/>
    <mergeCell ref="R21:S21"/>
    <mergeCell ref="T21:Y21"/>
    <mergeCell ref="B22:C22"/>
    <mergeCell ref="D22:F22"/>
    <mergeCell ref="G22:H22"/>
    <mergeCell ref="K22:L22"/>
    <mergeCell ref="N22:O22"/>
    <mergeCell ref="P22:Q22"/>
    <mergeCell ref="R22:S22"/>
    <mergeCell ref="T22:Y22"/>
    <mergeCell ref="D23:F23"/>
    <mergeCell ref="G23:H23"/>
    <mergeCell ref="K23:L23"/>
    <mergeCell ref="N23:O23"/>
    <mergeCell ref="P23:Q23"/>
    <mergeCell ref="R23:S23"/>
    <mergeCell ref="T23:Y23"/>
    <mergeCell ref="D24:F24"/>
    <mergeCell ref="G24:H24"/>
    <mergeCell ref="K24:L24"/>
    <mergeCell ref="N24:O24"/>
    <mergeCell ref="P24:Q24"/>
    <mergeCell ref="R24:S24"/>
    <mergeCell ref="T24:Y24"/>
    <mergeCell ref="D25:F25"/>
    <mergeCell ref="G25:H25"/>
    <mergeCell ref="K25:L25"/>
    <mergeCell ref="N25:O25"/>
    <mergeCell ref="P25:Q25"/>
    <mergeCell ref="R25:S25"/>
    <mergeCell ref="T25:Y25"/>
    <mergeCell ref="D26:F26"/>
    <mergeCell ref="G26:H26"/>
    <mergeCell ref="K26:L26"/>
    <mergeCell ref="N26:O26"/>
    <mergeCell ref="P26:Q26"/>
    <mergeCell ref="R26:S26"/>
    <mergeCell ref="T26:Y26"/>
    <mergeCell ref="D27:F27"/>
    <mergeCell ref="G27:H27"/>
    <mergeCell ref="K27:L27"/>
    <mergeCell ref="N27:O27"/>
    <mergeCell ref="P27:Q27"/>
    <mergeCell ref="R27:S27"/>
    <mergeCell ref="T27:Y27"/>
    <mergeCell ref="D28:F28"/>
    <mergeCell ref="G28:H28"/>
    <mergeCell ref="K28:L28"/>
    <mergeCell ref="N28:O28"/>
    <mergeCell ref="P28:Q28"/>
    <mergeCell ref="T28:Y28"/>
    <mergeCell ref="D29:F29"/>
    <mergeCell ref="G29:H29"/>
    <mergeCell ref="K29:L29"/>
    <mergeCell ref="N29:O29"/>
    <mergeCell ref="P29:Q29"/>
    <mergeCell ref="R29:S29"/>
    <mergeCell ref="T29:Y29"/>
    <mergeCell ref="D30:F30"/>
    <mergeCell ref="G30:H30"/>
    <mergeCell ref="K30:L30"/>
    <mergeCell ref="N30:O30"/>
    <mergeCell ref="P30:Q30"/>
    <mergeCell ref="R30:S30"/>
    <mergeCell ref="T30:Y30"/>
    <mergeCell ref="D31:F31"/>
    <mergeCell ref="G31:H31"/>
    <mergeCell ref="K31:L31"/>
    <mergeCell ref="N31:O31"/>
    <mergeCell ref="P31:Q31"/>
    <mergeCell ref="R31:S31"/>
    <mergeCell ref="T31:Y31"/>
    <mergeCell ref="B32:C32"/>
    <mergeCell ref="D32:F32"/>
    <mergeCell ref="G32:H32"/>
    <mergeCell ref="K32:L32"/>
    <mergeCell ref="N32:O32"/>
    <mergeCell ref="P32:Q32"/>
    <mergeCell ref="R32:S32"/>
    <mergeCell ref="T32:Y32"/>
    <mergeCell ref="D33:F33"/>
    <mergeCell ref="G33:H33"/>
    <mergeCell ref="K33:L33"/>
    <mergeCell ref="N33:O33"/>
    <mergeCell ref="P33:Q33"/>
    <mergeCell ref="R33:S33"/>
    <mergeCell ref="T33:Y33"/>
    <mergeCell ref="D34:F34"/>
    <mergeCell ref="G34:H34"/>
    <mergeCell ref="K34:L34"/>
    <mergeCell ref="N34:O34"/>
    <mergeCell ref="P34:Q34"/>
    <mergeCell ref="R34:S34"/>
    <mergeCell ref="T34:Y34"/>
    <mergeCell ref="D35:F35"/>
    <mergeCell ref="G35:H35"/>
    <mergeCell ref="K35:L35"/>
    <mergeCell ref="N35:O35"/>
    <mergeCell ref="P35:Q35"/>
    <mergeCell ref="R35:S35"/>
    <mergeCell ref="T35:Y35"/>
    <mergeCell ref="G36:H36"/>
    <mergeCell ref="K36:L36"/>
    <mergeCell ref="N36:O36"/>
    <mergeCell ref="P36:Q36"/>
    <mergeCell ref="R36:S36"/>
    <mergeCell ref="T36:Y36"/>
    <mergeCell ref="N37:O37"/>
    <mergeCell ref="P37:Q37"/>
    <mergeCell ref="R37:S37"/>
    <mergeCell ref="T37:Y37"/>
    <mergeCell ref="N38:O38"/>
    <mergeCell ref="P38:Q38"/>
    <mergeCell ref="R38:S38"/>
    <mergeCell ref="T38:Y38"/>
    <mergeCell ref="N39:O39"/>
    <mergeCell ref="P39:Q39"/>
    <mergeCell ref="R39:S39"/>
    <mergeCell ref="T39:Y39"/>
    <mergeCell ref="G40:H40"/>
    <mergeCell ref="K40:L40"/>
    <mergeCell ref="N40:O40"/>
    <mergeCell ref="P40:Q40"/>
    <mergeCell ref="R40:S40"/>
    <mergeCell ref="T40:Y40"/>
    <mergeCell ref="D41:F41"/>
    <mergeCell ref="G41:H41"/>
    <mergeCell ref="K41:L41"/>
    <mergeCell ref="N41:O41"/>
    <mergeCell ref="P41:Q41"/>
    <mergeCell ref="R41:S41"/>
    <mergeCell ref="B42:C42"/>
    <mergeCell ref="D42:F42"/>
    <mergeCell ref="G42:H42"/>
    <mergeCell ref="K42:L42"/>
    <mergeCell ref="N42:O42"/>
    <mergeCell ref="P42:Q42"/>
    <mergeCell ref="R42:S42"/>
    <mergeCell ref="T42:Y42"/>
    <mergeCell ref="D43:F43"/>
    <mergeCell ref="G43:H43"/>
    <mergeCell ref="K43:L43"/>
    <mergeCell ref="N43:O43"/>
    <mergeCell ref="P43:Q43"/>
    <mergeCell ref="R43:S43"/>
    <mergeCell ref="T43:Y43"/>
    <mergeCell ref="D44:F44"/>
    <mergeCell ref="G44:H44"/>
    <mergeCell ref="K44:L44"/>
    <mergeCell ref="N44:O44"/>
    <mergeCell ref="P44:Q44"/>
    <mergeCell ref="R44:S44"/>
    <mergeCell ref="T44:Y44"/>
    <mergeCell ref="D45:F45"/>
    <mergeCell ref="G45:H45"/>
    <mergeCell ref="K45:L45"/>
    <mergeCell ref="N45:O45"/>
    <mergeCell ref="P45:Q45"/>
    <mergeCell ref="R45:S45"/>
    <mergeCell ref="T45:Y45"/>
    <mergeCell ref="D46:F46"/>
    <mergeCell ref="G46:H46"/>
    <mergeCell ref="K46:L46"/>
    <mergeCell ref="N46:O46"/>
    <mergeCell ref="P46:Q46"/>
    <mergeCell ref="R46:S46"/>
    <mergeCell ref="T46:Y46"/>
    <mergeCell ref="D47:F47"/>
    <mergeCell ref="G47:H47"/>
    <mergeCell ref="N47:O47"/>
    <mergeCell ref="P47:Q47"/>
    <mergeCell ref="R47:S47"/>
    <mergeCell ref="T47:Y47"/>
    <mergeCell ref="D48:F48"/>
    <mergeCell ref="G48:H48"/>
    <mergeCell ref="P48:Q48"/>
    <mergeCell ref="R48:S48"/>
    <mergeCell ref="T48:Y48"/>
    <mergeCell ref="D49:F49"/>
    <mergeCell ref="G49:H49"/>
    <mergeCell ref="P49:Q49"/>
    <mergeCell ref="R49:S49"/>
    <mergeCell ref="T49:Y49"/>
    <mergeCell ref="D50:F50"/>
    <mergeCell ref="G50:H50"/>
    <mergeCell ref="P50:Q50"/>
    <mergeCell ref="R50:S50"/>
    <mergeCell ref="T50:Y50"/>
    <mergeCell ref="D51:F51"/>
    <mergeCell ref="G51:H51"/>
    <mergeCell ref="K51:L51"/>
    <mergeCell ref="N51:O51"/>
    <mergeCell ref="P51:Q51"/>
    <mergeCell ref="R51:S51"/>
    <mergeCell ref="T51:Y51"/>
    <mergeCell ref="D52:F52"/>
    <mergeCell ref="G52:H52"/>
    <mergeCell ref="K52:L52"/>
    <mergeCell ref="N52:O52"/>
    <mergeCell ref="P52:Q52"/>
    <mergeCell ref="R52:S52"/>
    <mergeCell ref="T52:Y52"/>
    <mergeCell ref="B53:C53"/>
    <mergeCell ref="D53:F53"/>
    <mergeCell ref="G53:H53"/>
    <mergeCell ref="K53:L53"/>
    <mergeCell ref="N53:O53"/>
    <mergeCell ref="P53:Q53"/>
    <mergeCell ref="R53:S53"/>
    <mergeCell ref="T53:Y53"/>
    <mergeCell ref="D54:F54"/>
    <mergeCell ref="G54:H54"/>
    <mergeCell ref="K54:L54"/>
    <mergeCell ref="N54:O54"/>
    <mergeCell ref="P54:Q54"/>
    <mergeCell ref="R54:S54"/>
    <mergeCell ref="T54:Y54"/>
    <mergeCell ref="D55:F55"/>
    <mergeCell ref="G55:H55"/>
    <mergeCell ref="K55:L55"/>
    <mergeCell ref="N55:O55"/>
    <mergeCell ref="P55:Q55"/>
    <mergeCell ref="R55:S55"/>
    <mergeCell ref="T55:Y55"/>
    <mergeCell ref="D56:F56"/>
    <mergeCell ref="G56:H56"/>
    <mergeCell ref="K56:L56"/>
    <mergeCell ref="N56:O56"/>
    <mergeCell ref="P56:Q56"/>
    <mergeCell ref="R56:S56"/>
    <mergeCell ref="T56:Y56"/>
    <mergeCell ref="G57:H57"/>
    <mergeCell ref="T57:Y57"/>
    <mergeCell ref="G58:H58"/>
    <mergeCell ref="T58:Y58"/>
    <mergeCell ref="G59:H59"/>
    <mergeCell ref="T59:Y59"/>
    <mergeCell ref="G60:H60"/>
    <mergeCell ref="P60:Q60"/>
    <mergeCell ref="T60:Y60"/>
    <mergeCell ref="G61:H61"/>
    <mergeCell ref="P61:Q61"/>
    <mergeCell ref="T61:Y61"/>
    <mergeCell ref="G62:H62"/>
    <mergeCell ref="P62:Q62"/>
    <mergeCell ref="T62:Y62"/>
    <mergeCell ref="D63:F63"/>
    <mergeCell ref="G63:H63"/>
    <mergeCell ref="K63:L63"/>
    <mergeCell ref="N63:O63"/>
    <mergeCell ref="P63:Q63"/>
    <mergeCell ref="R63:S63"/>
    <mergeCell ref="T63:Y63"/>
    <mergeCell ref="B64:C64"/>
    <mergeCell ref="D64:F64"/>
    <mergeCell ref="G64:H64"/>
    <mergeCell ref="K64:L64"/>
    <mergeCell ref="N64:O64"/>
    <mergeCell ref="P64:Q64"/>
    <mergeCell ref="R64:S64"/>
    <mergeCell ref="T64:Y64"/>
    <mergeCell ref="D65:F65"/>
    <mergeCell ref="G65:H65"/>
    <mergeCell ref="K65:L65"/>
    <mergeCell ref="N65:O65"/>
    <mergeCell ref="P65:Q65"/>
    <mergeCell ref="R65:S65"/>
    <mergeCell ref="T65:Y65"/>
    <mergeCell ref="D66:F66"/>
    <mergeCell ref="G66:H66"/>
    <mergeCell ref="K66:L66"/>
    <mergeCell ref="N66:O66"/>
    <mergeCell ref="P66:Q66"/>
    <mergeCell ref="R66:S66"/>
    <mergeCell ref="T66:Y66"/>
    <mergeCell ref="D67:F67"/>
    <mergeCell ref="G67:H67"/>
    <mergeCell ref="K67:L67"/>
    <mergeCell ref="N67:O67"/>
    <mergeCell ref="P67:Q67"/>
    <mergeCell ref="R67:S67"/>
    <mergeCell ref="T67:Y67"/>
    <mergeCell ref="D68:F68"/>
    <mergeCell ref="G68:H68"/>
    <mergeCell ref="K68:L68"/>
    <mergeCell ref="N68:O68"/>
    <mergeCell ref="P68:Q68"/>
    <mergeCell ref="R68:S68"/>
    <mergeCell ref="T68:Y68"/>
    <mergeCell ref="D69:F69"/>
    <mergeCell ref="G69:H69"/>
    <mergeCell ref="K69:L69"/>
    <mergeCell ref="N69:O69"/>
    <mergeCell ref="P69:Q69"/>
    <mergeCell ref="R69:S69"/>
    <mergeCell ref="T69:Y69"/>
    <mergeCell ref="D70:F70"/>
    <mergeCell ref="N70:O70"/>
    <mergeCell ref="P70:Q70"/>
    <mergeCell ref="T70:Y70"/>
    <mergeCell ref="D71:F71"/>
    <mergeCell ref="N71:O71"/>
    <mergeCell ref="P71:Q71"/>
    <mergeCell ref="T71:Y71"/>
    <mergeCell ref="D72:F72"/>
    <mergeCell ref="N72:O72"/>
    <mergeCell ref="P72:Q72"/>
    <mergeCell ref="T72:Y72"/>
    <mergeCell ref="D73:F73"/>
    <mergeCell ref="N73:O73"/>
    <mergeCell ref="P73:Q73"/>
    <mergeCell ref="T73:Y73"/>
    <mergeCell ref="D74:F74"/>
    <mergeCell ref="G74:H74"/>
    <mergeCell ref="K74:L74"/>
    <mergeCell ref="N74:O74"/>
    <mergeCell ref="P74:Q74"/>
    <mergeCell ref="R74:S74"/>
    <mergeCell ref="T74:Y74"/>
    <mergeCell ref="D75:F75"/>
    <mergeCell ref="G75:H75"/>
    <mergeCell ref="K75:L75"/>
    <mergeCell ref="N75:O75"/>
    <mergeCell ref="P75:Q75"/>
    <mergeCell ref="R75:S75"/>
    <mergeCell ref="T75:Y75"/>
    <mergeCell ref="B76:C76"/>
    <mergeCell ref="D76:F76"/>
    <mergeCell ref="G76:H76"/>
    <mergeCell ref="K76:L76"/>
    <mergeCell ref="N76:O76"/>
    <mergeCell ref="P76:Q76"/>
    <mergeCell ref="R76:S76"/>
    <mergeCell ref="T76:Y76"/>
    <mergeCell ref="D77:F77"/>
    <mergeCell ref="G77:H77"/>
    <mergeCell ref="K77:L77"/>
    <mergeCell ref="N77:O77"/>
    <mergeCell ref="P77:Q77"/>
    <mergeCell ref="R77:S77"/>
    <mergeCell ref="T77:Y77"/>
    <mergeCell ref="D78:F78"/>
    <mergeCell ref="G78:H78"/>
    <mergeCell ref="K78:L78"/>
    <mergeCell ref="N78:O78"/>
    <mergeCell ref="P78:Q78"/>
    <mergeCell ref="R78:S78"/>
    <mergeCell ref="T78:Y78"/>
    <mergeCell ref="D79:F79"/>
    <mergeCell ref="G79:H79"/>
    <mergeCell ref="K79:L79"/>
    <mergeCell ref="N79:O79"/>
    <mergeCell ref="P79:Q79"/>
    <mergeCell ref="R79:S79"/>
    <mergeCell ref="T79:Y79"/>
    <mergeCell ref="D80:F80"/>
    <mergeCell ref="G80:H80"/>
    <mergeCell ref="K80:L80"/>
    <mergeCell ref="N80:O80"/>
    <mergeCell ref="P80:Q80"/>
    <mergeCell ref="R80:S80"/>
    <mergeCell ref="T80:Y80"/>
    <mergeCell ref="D81:F81"/>
    <mergeCell ref="G81:H81"/>
    <mergeCell ref="K81:L81"/>
    <mergeCell ref="N81:O81"/>
    <mergeCell ref="P81:Q81"/>
    <mergeCell ref="R81:S81"/>
    <mergeCell ref="T81:Y81"/>
    <mergeCell ref="D82:F82"/>
    <mergeCell ref="G82:H82"/>
    <mergeCell ref="K82:L82"/>
    <mergeCell ref="N82:O82"/>
    <mergeCell ref="P82:Q82"/>
    <mergeCell ref="R82:S82"/>
    <mergeCell ref="T82:Y82"/>
    <mergeCell ref="D83:F83"/>
    <mergeCell ref="G83:H83"/>
    <mergeCell ref="K83:L83"/>
    <mergeCell ref="N83:O83"/>
    <mergeCell ref="P83:Q83"/>
    <mergeCell ref="R83:S83"/>
    <mergeCell ref="T83:Y83"/>
    <mergeCell ref="G84:H84"/>
    <mergeCell ref="N84:O84"/>
    <mergeCell ref="P84:Q84"/>
    <mergeCell ref="T84:Y84"/>
    <mergeCell ref="G85:H85"/>
    <mergeCell ref="N85:O85"/>
    <mergeCell ref="P85:Q85"/>
    <mergeCell ref="T85:Y85"/>
    <mergeCell ref="G86:H86"/>
    <mergeCell ref="N86:O86"/>
    <mergeCell ref="P86:Q86"/>
    <mergeCell ref="T86:Y86"/>
    <mergeCell ref="B87:C87"/>
    <mergeCell ref="D87:F87"/>
    <mergeCell ref="G87:H87"/>
    <mergeCell ref="K87:L87"/>
    <mergeCell ref="N87:O87"/>
    <mergeCell ref="P87:Q87"/>
    <mergeCell ref="R87:S87"/>
    <mergeCell ref="T87:Y87"/>
    <mergeCell ref="D88:F88"/>
    <mergeCell ref="G88:H88"/>
    <mergeCell ref="K88:L88"/>
    <mergeCell ref="N88:O88"/>
    <mergeCell ref="P88:Q88"/>
    <mergeCell ref="R88:S88"/>
    <mergeCell ref="T88:Y88"/>
    <mergeCell ref="D89:F89"/>
    <mergeCell ref="G89:H89"/>
    <mergeCell ref="K89:L89"/>
    <mergeCell ref="N89:O89"/>
    <mergeCell ref="P89:Q89"/>
    <mergeCell ref="R89:S89"/>
    <mergeCell ref="T89:Y89"/>
    <mergeCell ref="D90:F90"/>
    <mergeCell ref="G90:H90"/>
    <mergeCell ref="K90:L90"/>
    <mergeCell ref="N90:O90"/>
    <mergeCell ref="P90:Q90"/>
    <mergeCell ref="R90:S90"/>
    <mergeCell ref="T90:Y90"/>
    <mergeCell ref="D91:F91"/>
    <mergeCell ref="G91:H91"/>
    <mergeCell ref="K91:L91"/>
    <mergeCell ref="N91:O91"/>
    <mergeCell ref="P91:Q91"/>
    <mergeCell ref="R91:S91"/>
    <mergeCell ref="T91:Y91"/>
    <mergeCell ref="D92:F92"/>
    <mergeCell ref="G92:H92"/>
    <mergeCell ref="K92:L92"/>
    <mergeCell ref="N92:O92"/>
    <mergeCell ref="P92:Q92"/>
    <mergeCell ref="R92:S92"/>
    <mergeCell ref="T92:Y92"/>
    <mergeCell ref="D93:F93"/>
    <mergeCell ref="G93:H93"/>
    <mergeCell ref="K93:L93"/>
    <mergeCell ref="P93:Q93"/>
    <mergeCell ref="R93:S93"/>
    <mergeCell ref="T93:Y93"/>
    <mergeCell ref="D94:F94"/>
    <mergeCell ref="K94:L94"/>
    <mergeCell ref="P94:Q94"/>
    <mergeCell ref="T94:Y94"/>
    <mergeCell ref="D95:F95"/>
    <mergeCell ref="K95:L95"/>
    <mergeCell ref="P95:Q95"/>
    <mergeCell ref="T95:Y95"/>
    <mergeCell ref="D96:F96"/>
    <mergeCell ref="K96:L96"/>
    <mergeCell ref="P96:Q96"/>
    <mergeCell ref="T96:Y96"/>
    <mergeCell ref="B4:C10"/>
    <mergeCell ref="B12:C21"/>
    <mergeCell ref="B23:C31"/>
    <mergeCell ref="B33:C41"/>
    <mergeCell ref="B43:C52"/>
    <mergeCell ref="B54:C63"/>
    <mergeCell ref="B65:C75"/>
    <mergeCell ref="B77:C86"/>
    <mergeCell ref="B88:C96"/>
  </mergeCells>
  <pageMargins left="0.511811024" right="0.511811024" top="0.787401575" bottom="0.787401575" header="0.31496062" footer="0.3149606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FROTA_COMPLETA</vt:lpstr>
      <vt:lpstr>VEICULOS POR SET-ATUALIZADA</vt:lpstr>
      <vt:lpstr>INFORMAÇÕES D VEÍCULOS CONDUTOR</vt:lpstr>
      <vt:lpstr>GLOSAS E ABATIMENTOS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2022-09-30T11:40:00Z</dcterms:created>
  <cp:lastPrinted>2023-11-28T12:28:00Z</cp:lastPrinted>
  <dcterms:modified xsi:type="dcterms:W3CDTF">2023-12-12T20:31:31Z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5E783ED2A5964C3593B5471CE78FD321_12</vt:lpwstr>
  </property>
  <property fmtid="{D5CDD505-2E9C-101B-9397-08002B2CF9AE}" pid="3" name="KSOProductBuildVer">
    <vt:lpwstr>1046-12.2.0.13359</vt:lpwstr>
  </property>
</Properties>
</file>